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H43" i="2" l="1"/>
  <c r="H42" i="2"/>
  <c r="H41" i="2"/>
  <c r="H40" i="2"/>
  <c r="H39" i="2"/>
  <c r="H38" i="2"/>
  <c r="H37" i="2"/>
  <c r="H36" i="2"/>
  <c r="D43" i="2"/>
  <c r="D42" i="2"/>
  <c r="D41" i="2"/>
  <c r="D40" i="2"/>
  <c r="D39" i="2"/>
  <c r="D38" i="2"/>
  <c r="D37" i="2"/>
  <c r="D36" i="2"/>
  <c r="H34" i="2"/>
  <c r="H33" i="2"/>
  <c r="H32" i="2"/>
  <c r="H31" i="2"/>
  <c r="H30" i="2"/>
  <c r="H29" i="2"/>
  <c r="H28" i="2"/>
  <c r="H27" i="2"/>
  <c r="D34" i="2"/>
  <c r="D33" i="2"/>
  <c r="D32" i="2"/>
  <c r="D31" i="2"/>
  <c r="D30" i="2"/>
  <c r="D29" i="2"/>
  <c r="D28" i="2"/>
  <c r="D27" i="2"/>
  <c r="J49" i="2"/>
  <c r="I49" i="2"/>
  <c r="H49" i="2"/>
  <c r="G49" i="2"/>
  <c r="F49" i="2"/>
  <c r="E49" i="2"/>
  <c r="D49" i="2"/>
  <c r="J47" i="2"/>
  <c r="I47" i="2"/>
  <c r="H47" i="2"/>
  <c r="G47" i="2"/>
  <c r="F47" i="2"/>
  <c r="E47" i="2"/>
  <c r="D47" i="2"/>
  <c r="J45" i="2"/>
  <c r="I45" i="2"/>
  <c r="H45" i="2"/>
  <c r="G45" i="2"/>
  <c r="F45" i="2"/>
  <c r="E45" i="2"/>
  <c r="D45" i="2"/>
  <c r="I51" i="2"/>
  <c r="H51" i="2"/>
  <c r="G51" i="2"/>
  <c r="E51" i="2"/>
  <c r="D51" i="2"/>
  <c r="C51" i="2"/>
  <c r="J53" i="2"/>
  <c r="I53" i="2"/>
  <c r="H53" i="2"/>
  <c r="G53" i="2"/>
  <c r="F53" i="2"/>
  <c r="E53" i="2"/>
  <c r="D53" i="2"/>
  <c r="C53" i="2"/>
  <c r="H25" i="2"/>
  <c r="H24" i="2"/>
  <c r="H23" i="2"/>
  <c r="H22" i="2"/>
  <c r="H21" i="2"/>
  <c r="H20" i="2"/>
  <c r="H19" i="2"/>
  <c r="H18" i="2"/>
  <c r="D25" i="2"/>
  <c r="D24" i="2"/>
  <c r="D23" i="2"/>
  <c r="D22" i="2"/>
  <c r="D21" i="2"/>
  <c r="D20" i="2"/>
  <c r="D19" i="2"/>
  <c r="D18" i="2"/>
  <c r="F22" i="31"/>
  <c r="G22" i="31"/>
  <c r="H22" i="31"/>
  <c r="I22" i="31"/>
  <c r="J22" i="31"/>
  <c r="K22" i="31"/>
  <c r="E22" i="31"/>
  <c r="K4" i="2" l="1"/>
  <c r="J4" i="31" s="1"/>
  <c r="J5" i="27" s="1"/>
  <c r="G37" i="2" l="1"/>
  <c r="G38" i="2"/>
  <c r="G39" i="2"/>
  <c r="G40" i="2"/>
  <c r="G41" i="2"/>
  <c r="G42" i="2"/>
  <c r="G43" i="2"/>
  <c r="G36" i="2"/>
  <c r="E37" i="2"/>
  <c r="F37" i="2" s="1"/>
  <c r="E38" i="2"/>
  <c r="F38" i="2" s="1"/>
  <c r="E39" i="2"/>
  <c r="F39" i="2" s="1"/>
  <c r="E40" i="2"/>
  <c r="F40" i="2" s="1"/>
  <c r="E41" i="2"/>
  <c r="F41" i="2" s="1"/>
  <c r="E42" i="2"/>
  <c r="F42" i="2" s="1"/>
  <c r="E43" i="2"/>
  <c r="F43" i="2" s="1"/>
  <c r="E36" i="2"/>
  <c r="F36" i="2" s="1"/>
  <c r="C37" i="2"/>
  <c r="C38" i="2"/>
  <c r="C39" i="2"/>
  <c r="C40" i="2"/>
  <c r="C41" i="2"/>
  <c r="C42" i="2"/>
  <c r="C43" i="2"/>
  <c r="C36" i="2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27" i="2"/>
  <c r="J27" i="2" s="1"/>
  <c r="G28" i="2"/>
  <c r="G29" i="2"/>
  <c r="G30" i="2"/>
  <c r="G31" i="2"/>
  <c r="G32" i="2"/>
  <c r="G33" i="2"/>
  <c r="G34" i="2"/>
  <c r="G27" i="2"/>
  <c r="E28" i="2"/>
  <c r="F28" i="2" s="1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27" i="2"/>
  <c r="F27" i="2" s="1"/>
  <c r="C28" i="2"/>
  <c r="C29" i="2"/>
  <c r="C30" i="2"/>
  <c r="C31" i="2"/>
  <c r="C32" i="2"/>
  <c r="C33" i="2"/>
  <c r="C34" i="2"/>
  <c r="C27" i="2"/>
  <c r="J19" i="2"/>
  <c r="I19" i="2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18" i="2"/>
  <c r="J18" i="2" s="1"/>
  <c r="G19" i="2"/>
  <c r="G20" i="2"/>
  <c r="G21" i="2"/>
  <c r="G22" i="2"/>
  <c r="G23" i="2"/>
  <c r="G24" i="2"/>
  <c r="G25" i="2"/>
  <c r="G18" i="2"/>
  <c r="F19" i="2"/>
  <c r="E19" i="2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18" i="2"/>
  <c r="F18" i="2" s="1"/>
  <c r="C19" i="2"/>
  <c r="C20" i="2"/>
  <c r="C21" i="2"/>
  <c r="C22" i="2"/>
  <c r="C23" i="2"/>
  <c r="C24" i="2"/>
  <c r="C25" i="2"/>
  <c r="C18" i="2"/>
  <c r="K24" i="27" l="1"/>
  <c r="L24" i="27" s="1"/>
  <c r="M24" i="27" s="1"/>
  <c r="G24" i="27"/>
  <c r="H24" i="27" s="1"/>
  <c r="I24" i="27" s="1"/>
  <c r="K23" i="27"/>
  <c r="L23" i="27" s="1"/>
  <c r="M23" i="27" s="1"/>
  <c r="G23" i="27"/>
  <c r="H23" i="27" s="1"/>
  <c r="I23" i="27" s="1"/>
  <c r="K22" i="27"/>
  <c r="L22" i="27" s="1"/>
  <c r="M22" i="27" s="1"/>
  <c r="G22" i="27"/>
  <c r="H22" i="27" s="1"/>
  <c r="I22" i="27" s="1"/>
  <c r="K21" i="27"/>
  <c r="L21" i="27" s="1"/>
  <c r="M21" i="27" s="1"/>
  <c r="G21" i="27"/>
  <c r="H21" i="27" s="1"/>
  <c r="I21" i="27" s="1"/>
  <c r="K20" i="27"/>
  <c r="L20" i="27" s="1"/>
  <c r="M20" i="27" s="1"/>
  <c r="G20" i="27"/>
  <c r="H20" i="27" s="1"/>
  <c r="I20" i="27" s="1"/>
  <c r="K19" i="27"/>
  <c r="L19" i="27" s="1"/>
  <c r="M19" i="27" s="1"/>
  <c r="G19" i="27"/>
  <c r="H19" i="27" s="1"/>
  <c r="I19" i="27" s="1"/>
  <c r="K18" i="27"/>
  <c r="L18" i="27" s="1"/>
  <c r="M18" i="27" s="1"/>
  <c r="G18" i="27"/>
  <c r="H18" i="27" s="1"/>
  <c r="I18" i="27" s="1"/>
  <c r="K17" i="27"/>
  <c r="L17" i="27" s="1"/>
  <c r="M17" i="27" s="1"/>
  <c r="G17" i="27"/>
  <c r="H17" i="27" s="1"/>
  <c r="I17" i="27" s="1"/>
  <c r="K16" i="27"/>
  <c r="L16" i="27" s="1"/>
  <c r="M16" i="27" s="1"/>
  <c r="G16" i="27"/>
  <c r="H16" i="27" s="1"/>
  <c r="I16" i="27" s="1"/>
  <c r="K15" i="27"/>
  <c r="L15" i="27" s="1"/>
  <c r="M15" i="27" s="1"/>
  <c r="G15" i="27"/>
  <c r="H15" i="27" s="1"/>
  <c r="I15" i="27" s="1"/>
  <c r="K14" i="27"/>
  <c r="L14" i="27" s="1"/>
  <c r="M14" i="27" s="1"/>
  <c r="G14" i="27"/>
  <c r="H14" i="27" s="1"/>
  <c r="I14" i="27" s="1"/>
  <c r="K13" i="27"/>
  <c r="L13" i="27" s="1"/>
  <c r="M13" i="27" s="1"/>
  <c r="G13" i="27"/>
  <c r="H13" i="27" s="1"/>
  <c r="I13" i="27" s="1"/>
  <c r="C49" i="2"/>
  <c r="C47" i="2"/>
  <c r="C45" i="2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K30" i="31" l="1"/>
  <c r="J30" i="31"/>
  <c r="I30" i="31"/>
  <c r="H30" i="31"/>
  <c r="G30" i="31"/>
  <c r="F30" i="31"/>
  <c r="E30" i="31"/>
  <c r="K28" i="31"/>
  <c r="J28" i="31"/>
  <c r="I28" i="31"/>
  <c r="H28" i="31"/>
  <c r="G28" i="31"/>
  <c r="F28" i="31"/>
  <c r="E28" i="31"/>
  <c r="K20" i="31"/>
  <c r="J20" i="31"/>
  <c r="I20" i="31"/>
  <c r="H20" i="31"/>
  <c r="G20" i="31"/>
  <c r="F20" i="31"/>
  <c r="E20" i="31"/>
  <c r="K18" i="31"/>
  <c r="J18" i="31"/>
  <c r="I18" i="31"/>
  <c r="H18" i="31"/>
  <c r="G18" i="31"/>
  <c r="F18" i="31"/>
  <c r="E18" i="31"/>
  <c r="K16" i="31"/>
  <c r="J16" i="31"/>
  <c r="I16" i="31"/>
  <c r="H16" i="31"/>
  <c r="G16" i="31"/>
  <c r="F16" i="31"/>
  <c r="E16" i="31"/>
  <c r="K14" i="31"/>
  <c r="J14" i="31"/>
  <c r="I14" i="31"/>
  <c r="H14" i="31"/>
  <c r="G14" i="31"/>
  <c r="F14" i="31"/>
  <c r="E14" i="31"/>
  <c r="I61" i="30" l="1"/>
  <c r="H61" i="30"/>
  <c r="G61" i="30"/>
  <c r="F61" i="30"/>
  <c r="E61" i="30"/>
  <c r="D61" i="30"/>
  <c r="F17" i="20" l="1"/>
  <c r="G17" i="20"/>
  <c r="I17" i="20"/>
  <c r="D20" i="20"/>
  <c r="E20" i="20"/>
  <c r="F20" i="20"/>
  <c r="G20" i="20"/>
  <c r="H20" i="20"/>
  <c r="I20" i="20"/>
</calcChain>
</file>

<file path=xl/sharedStrings.xml><?xml version="1.0" encoding="utf-8"?>
<sst xmlns="http://schemas.openxmlformats.org/spreadsheetml/2006/main" count="862" uniqueCount="538">
  <si>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</si>
  <si>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</si>
  <si>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</si>
  <si>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</si>
  <si>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</si>
  <si>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</si>
  <si>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</si>
  <si>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</si>
  <si>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</si>
  <si>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</si>
  <si>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</si>
  <si>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</si>
  <si>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</si>
  <si>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</si>
  <si>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</si>
  <si>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</si>
  <si>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</si>
  <si>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</si>
  <si>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</si>
  <si>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</si>
  <si>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</si>
  <si>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</si>
  <si>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</si>
  <si>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</si>
  <si>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</si>
  <si>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</si>
  <si>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</si>
  <si>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</si>
  <si>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</si>
  <si>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</si>
  <si>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</si>
  <si>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</si>
  <si>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</si>
  <si>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</si>
  <si>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</si>
  <si>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</si>
  <si>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</si>
  <si>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</si>
  <si>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</si>
  <si>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</si>
  <si>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</si>
  <si>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</si>
  <si>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</si>
  <si>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</si>
  <si>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</si>
  <si>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</si>
  <si>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</si>
  <si>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</si>
  <si>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</si>
  <si>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</si>
  <si>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</si>
  <si>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</si>
  <si>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</si>
  <si>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</si>
  <si>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</si>
  <si>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</si>
  <si>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</si>
  <si>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</si>
  <si>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</si>
  <si>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</si>
  <si>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</si>
  <si>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</si>
  <si>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</si>
  <si>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</si>
  <si>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</si>
  <si>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</si>
  <si>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</si>
  <si>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</si>
  <si>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</si>
  <si>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</si>
  <si>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</si>
  <si>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</si>
  <si>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</si>
  <si>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</si>
  <si>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</si>
  <si>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</si>
  <si>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</si>
  <si>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+1500 руб/кв.м.  -без рисунка; 1700руб/кв.м. фрезерованные                                      (КРОМЕ ГЛЯНЦЕВЫХ ПЛЕНОК)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</si>
  <si>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</si>
  <si>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</si>
  <si>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</si>
  <si>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</si>
  <si>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</si>
  <si>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</si>
  <si>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</si>
  <si>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</si>
  <si>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</si>
  <si>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</si>
  <si>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</si>
  <si>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</si>
  <si>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</si>
  <si>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</si>
  <si>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</si>
  <si>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</si>
  <si>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</si>
  <si>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</si>
  <si>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</si>
  <si>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</si>
  <si>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</si>
  <si>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</si>
  <si>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</si>
  <si>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</si>
  <si>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</si>
  <si>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</si>
  <si>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</si>
  <si>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</si>
  <si>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</si>
  <si>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</si>
  <si>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</si>
  <si>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</si>
  <si>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</si>
  <si>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</si>
  <si>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</si>
  <si>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</si>
  <si>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</si>
  <si>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</si>
  <si>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</si>
  <si>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</si>
  <si>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</si>
  <si>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</si>
  <si>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</si>
  <si>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</si>
  <si>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</si>
  <si>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</si>
  <si>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</si>
  <si>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</si>
  <si>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</si>
  <si>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</si>
  <si>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</si>
  <si>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</si>
  <si>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</si>
  <si>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</si>
  <si>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</si>
  <si>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</si>
  <si>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</si>
  <si>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</si>
  <si>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</si>
  <si>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</si>
  <si>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</si>
  <si>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</si>
  <si>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</si>
  <si>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</si>
  <si>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</si>
  <si>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</si>
  <si>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</si>
  <si>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</si>
  <si>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</si>
  <si>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</si>
  <si>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</si>
  <si>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</si>
  <si>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</si>
  <si>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</si>
  <si>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</si>
  <si>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</si>
  <si>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</si>
  <si>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</si>
  <si>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</si>
  <si>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</si>
  <si>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</si>
  <si>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</si>
  <si>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</si>
  <si>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</si>
  <si>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</si>
  <si>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</si>
  <si>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</si>
  <si>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</si>
  <si>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</si>
  <si>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</si>
  <si>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</si>
  <si>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</si>
  <si>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</si>
  <si>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</si>
  <si>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</si>
  <si>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</si>
  <si>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</si>
  <si>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</si>
  <si>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</si>
  <si>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</si>
  <si>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</si>
  <si>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</si>
  <si>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</si>
  <si>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</si>
  <si>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</si>
  <si>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</si>
  <si>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</si>
  <si>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</si>
  <si>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</si>
  <si>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</si>
  <si>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</si>
  <si>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</si>
  <si>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</si>
  <si>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</si>
  <si>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</si>
  <si>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</si>
  <si>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</si>
  <si>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</si>
  <si>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</si>
  <si>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</si>
  <si>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</si>
  <si>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</si>
  <si>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</si>
  <si>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</si>
  <si>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</si>
  <si>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</si>
  <si>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</si>
  <si>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</si>
  <si>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</si>
  <si>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</si>
  <si>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</si>
  <si>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</si>
  <si>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</si>
  <si>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</si>
  <si>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</si>
  <si>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</si>
  <si>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</si>
  <si>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</si>
  <si>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</si>
  <si>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</si>
  <si>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</si>
  <si>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</si>
  <si>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</si>
  <si>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</si>
  <si>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</si>
  <si>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</si>
  <si>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</si>
  <si>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</si>
  <si>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</si>
  <si>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</si>
  <si>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</si>
  <si>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</si>
  <si>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</si>
  <si>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</si>
  <si>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</si>
  <si>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</si>
  <si>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</si>
  <si>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</si>
  <si>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</si>
  <si>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</si>
  <si>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</si>
  <si>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</si>
  <si>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</si>
  <si>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</si>
  <si>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</si>
  <si>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</si>
  <si>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</si>
  <si>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</si>
  <si>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</si>
  <si>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</si>
  <si>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</si>
  <si>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</si>
  <si>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</si>
  <si>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</si>
  <si>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</si>
  <si>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</si>
  <si>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</si>
  <si>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</si>
  <si>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</si>
  <si>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</si>
  <si>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</si>
  <si>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</si>
  <si>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</si>
  <si>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</si>
  <si>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</si>
  <si>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</si>
  <si>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</si>
  <si>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</si>
  <si>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</si>
  <si>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</si>
  <si>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</si>
  <si>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</si>
  <si>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</si>
  <si>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</si>
  <si>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</si>
  <si>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</si>
  <si>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</si>
  <si>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</si>
  <si>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</si>
  <si>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</si>
  <si>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</si>
  <si>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</si>
  <si>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</si>
  <si>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</si>
  <si>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</si>
  <si>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</si>
  <si>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</si>
  <si>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</si>
  <si>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</si>
  <si>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</si>
  <si>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</si>
  <si>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</si>
  <si>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</si>
  <si>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</si>
  <si>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</si>
  <si>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</si>
  <si>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</si>
  <si>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</si>
  <si>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</si>
  <si>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</si>
  <si>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</si>
  <si>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</si>
  <si>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</si>
  <si>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</si>
  <si>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</si>
  <si>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</si>
  <si>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</si>
  <si>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</si>
  <si>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</si>
  <si>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</si>
  <si>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</si>
  <si>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</si>
  <si>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</si>
  <si>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</si>
  <si>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</si>
  <si>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</si>
  <si>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</si>
  <si>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</si>
  <si>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</si>
  <si>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</si>
  <si>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</si>
  <si>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</si>
  <si>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</si>
  <si>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</si>
  <si>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</si>
  <si>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</si>
  <si>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</si>
  <si>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</si>
  <si>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</si>
  <si>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</si>
  <si>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</si>
  <si>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</si>
  <si>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</si>
  <si>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</si>
  <si>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</si>
  <si>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</si>
  <si>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</si>
  <si>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</si>
  <si>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</si>
  <si>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</si>
  <si>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</si>
  <si>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</si>
  <si>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</si>
  <si>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</si>
  <si>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</si>
  <si>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</si>
  <si>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</si>
  <si>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</si>
  <si>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</si>
  <si>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</si>
  <si>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</si>
  <si>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</si>
  <si>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</si>
  <si>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</si>
  <si>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</si>
  <si>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</si>
  <si>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</si>
  <si>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</si>
  <si>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</si>
  <si>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</si>
  <si>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</si>
  <si>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</si>
  <si>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</si>
  <si>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</si>
  <si>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</si>
  <si>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</si>
  <si>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</si>
  <si>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</si>
  <si>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</si>
  <si>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</si>
  <si>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</si>
  <si>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</si>
  <si>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</si>
  <si>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</si>
  <si>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</si>
  <si>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</si>
  <si>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</si>
  <si>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</si>
  <si>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</si>
  <si>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</si>
  <si>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</si>
  <si>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</si>
  <si>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</si>
  <si>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</si>
  <si>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</si>
  <si>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</si>
  <si>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</si>
  <si>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</si>
  <si>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</si>
  <si>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</si>
  <si>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</si>
  <si>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</si>
  <si>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</si>
  <si>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</si>
  <si>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</si>
  <si>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</si>
  <si>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</si>
  <si>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</si>
  <si>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</si>
  <si>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</si>
  <si>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</si>
  <si>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</si>
  <si>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</si>
  <si>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</si>
  <si>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</si>
  <si>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</si>
  <si>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</si>
  <si>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</si>
  <si>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</si>
  <si>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</si>
  <si>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</si>
  <si>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</si>
  <si>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</si>
  <si>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</si>
  <si>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</si>
  <si>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</si>
  <si>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</si>
  <si>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</si>
  <si>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</si>
  <si>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</si>
  <si>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</si>
  <si>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</si>
  <si>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</si>
  <si>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</si>
  <si>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</si>
  <si>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</si>
  <si>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</si>
  <si>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</si>
  <si>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</si>
  <si>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</si>
  <si>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</si>
  <si>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</si>
  <si>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</si>
  <si>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</si>
  <si>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</si>
  <si>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</si>
  <si>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</si>
  <si>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</si>
  <si>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</si>
  <si>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t xml:space="preserve">Бьянка, Венеция**, Флоренция**, Кантри, </t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</si>
  <si>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</si>
  <si>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</si>
  <si>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</si>
  <si>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</si>
  <si>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</si>
  <si>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</si>
  <si>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 xml:space="preserve">454008 г. Челябинск,          ул. Автодорожная 7а                             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</si>
  <si>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Берген.</t>
  </si>
  <si>
    <t>Прямоугольник Премиум, Британь Премиум, Британь2 Премиум, Мурано1 Премиум, Мурано2 Премиум, Цезарь Премиум</t>
  </si>
  <si>
    <t>Розничный прайс +15% от оптового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</si>
  <si>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</si>
  <si>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</si>
  <si>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</si>
  <si>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</si>
  <si>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</si>
  <si>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</si>
  <si>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</si>
  <si>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</si>
  <si>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</si>
  <si>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</si>
  <si>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</si>
  <si>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</si>
  <si>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</si>
  <si>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</si>
  <si>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</si>
  <si>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</si>
  <si>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</si>
  <si>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</si>
  <si>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</si>
  <si>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</si>
  <si>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</si>
  <si>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</si>
  <si>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</si>
  <si>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</si>
  <si>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</si>
  <si>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</si>
  <si>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</si>
  <si>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</si>
  <si>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</si>
  <si>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</si>
  <si>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</si>
  <si>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</si>
  <si>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</si>
  <si>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</si>
  <si>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</si>
  <si>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</si>
  <si>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</si>
  <si>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</si>
  <si>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</si>
  <si>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</si>
  <si>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</si>
  <si>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</si>
  <si>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</si>
  <si>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</si>
  <si>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</si>
  <si>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</si>
  <si>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</si>
  <si>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</si>
  <si>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</si>
  <si>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</si>
  <si>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</si>
  <si>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</si>
  <si>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</si>
  <si>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</si>
  <si>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</si>
  <si>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>, Каприз, Арта, ,Малибу, Малибу New, Уно</t>
    </r>
  </si>
  <si>
    <t>Стоимость радиусных фасадов (цена указана за 1 м2).</t>
  </si>
  <si>
    <t xml:space="preserve">    Стоимость радиусных фасадов (цена указана за 1 м2).</t>
  </si>
  <si>
    <t>Стоимость фасадов (цена указана за 1 м2).</t>
  </si>
  <si>
    <t xml:space="preserve">Стоимость фасадов (цена указана за 1 м2). </t>
  </si>
  <si>
    <t>МДФ 25мм</t>
  </si>
  <si>
    <t>ПРИМЕР РАСЧЕТА ПЛОЩАДИ ФАСАДА</t>
  </si>
  <si>
    <t xml:space="preserve"> Панель 2R258/242,  Хб 450, Н 2400, 0/1</t>
  </si>
  <si>
    <t>Панель 2R258/242/16,  Хб 900, Н 2400, 0/1</t>
  </si>
  <si>
    <t>Панель R1000/16,  Хб 1123, Н 2400, 0/1(кашир с 1 стороны выпуклая)</t>
  </si>
  <si>
    <t>Панель R1000/16,  Хб 1123, Н 2400, 1/0(кашир с 1 стороны вогнутая)</t>
  </si>
  <si>
    <t>Панель R1000/18,  Хб 1123, Н 2400, 0/1(кашир с 1 стороны выпуклая)</t>
  </si>
  <si>
    <t>Панель R1783/16,  Хб 2226, Н 1150, 0/1(кашир с 1 стороны выпуклая)</t>
  </si>
  <si>
    <t>Панель R242/16,  Хб 496, Н 2400, 0/1 (каш. с 1-й стор. выпуклая)</t>
  </si>
  <si>
    <t>Панель R242/16,  Хб 496, Н 2400, 1/0 (каш. с 1-й строны вогнутая)</t>
  </si>
  <si>
    <t>Панель R242/16,  Хб 496, Н 2400, 1/1 (каш. с 2х строн)</t>
  </si>
  <si>
    <t>Панель R242/18,  Хб 496, Н 2400, 0/1(кашир. с 1-й стороны выпуклая)</t>
  </si>
  <si>
    <t xml:space="preserve"> Панель R242/18,  Хб 496, Н 2400, 1/0(кашир. с 1-й стороны вогнутая)</t>
  </si>
  <si>
    <t xml:space="preserve">Панель R300/16  Хб 508, Н 2400, 0/1 (кашир.с 1 стороны выпуклая) </t>
  </si>
  <si>
    <t>Панель R600/16,  Хб 991, Н 2400, 1/0 (кашир. с 1-й стороны вогнутая)</t>
  </si>
  <si>
    <t>Панель R600/16,  Хб 1014, Н 2400, 0/1 (кашир. с 1-й стороны, выпуклая)</t>
  </si>
  <si>
    <t>Панель R600/18,  Хб 991, Н 2400, 1/0 (кашир. с 1-й стороны вогнутая)</t>
  </si>
  <si>
    <t>Панель R450/18,  Хб 550, Н 2400, 1/0 (кашир. с 1-й стороны вогнутая)</t>
  </si>
  <si>
    <t>Панель R450/18,  Хб 550, Н 2400, 0/1 ( кашир. с 1-й стороны выпуклая)</t>
  </si>
  <si>
    <t>Панель R450/16,  Хб 550, Н 2400, 1/0 (кашир. с 1-й стороны вогнутая)</t>
  </si>
  <si>
    <t>Панель R450/16,  Хб 550, Н 2400, 0/1 (кашир. с 1-й стороны выпуклая)</t>
  </si>
  <si>
    <t>Панель R300/18,  Хб 508, Н 2400, 1/1 (кашир.с двух сторон)</t>
  </si>
  <si>
    <t>Панель R300/18,  Хб 508, Н 2400, 1/0 (кашир с 1-й стороны вогнутая)</t>
  </si>
  <si>
    <t>Панель R300/18,  Хб 508, Н 2400, 0/1 (кашир с 1-й стороны выпуклая.)</t>
  </si>
  <si>
    <t>Панель R300/16,  Хб 508, Н 2400, 1/1 (кашир. с 2-х сторон)</t>
  </si>
  <si>
    <t>Панель R300/16,  Хб 508, Н 2400, 1/0 (кашир. с 1 стороны ,вогнутая)</t>
  </si>
  <si>
    <t>По состоянию на 29.09.20</t>
  </si>
  <si>
    <t>По состоянию на 28.09.20</t>
  </si>
  <si>
    <t>По состоянию на 28.09.2020</t>
  </si>
  <si>
    <t>+1 300 руб/кв.м.                                                                                                       (РЕКОМЕНДУЕТСЯ ДЛЯ ПЛЕНОК СКЛОННЫХ К ПОЯВЛЕНЮ ЦАРАПИН)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</si>
</sst>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2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  <xf numFmtId="0" fontId="27" fillId="0" borderId="0"/>
  </cellStyleXfs>
  <cellXfs count="574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0" fillId="0" borderId="0" xfId="0" applyBorder="1"/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Border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11" fillId="0" borderId="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0" fillId="0" borderId="0" xfId="0" applyBorder="1"/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10" xfId="0" applyFont="1" applyBorder="1"/>
    <xf numFmtId="0" fontId="65" fillId="3" borderId="9" xfId="0" applyFont="1" applyFill="1" applyBorder="1"/>
    <xf numFmtId="0" fontId="65" fillId="3" borderId="11" xfId="0" applyFont="1" applyFill="1" applyBorder="1"/>
    <xf numFmtId="0" fontId="65" fillId="0" borderId="55" xfId="0" applyFont="1" applyBorder="1" applyAlignment="1"/>
    <xf numFmtId="0" fontId="65" fillId="0" borderId="12" xfId="0" applyFont="1" applyBorder="1" applyAlignment="1"/>
    <xf numFmtId="0" fontId="65" fillId="3" borderId="13" xfId="0" applyFont="1" applyFill="1" applyBorder="1" applyAlignment="1"/>
    <xf numFmtId="0" fontId="65" fillId="3" borderId="55" xfId="0" applyFont="1" applyFill="1" applyBorder="1" applyAlignment="1"/>
    <xf numFmtId="0" fontId="65" fillId="3" borderId="9" xfId="0" applyFont="1" applyFill="1" applyBorder="1" applyAlignment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0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64" fillId="0" borderId="51" xfId="0" applyFont="1" applyBorder="1" applyAlignment="1">
      <alignment horizontal="center"/>
    </xf>
    <xf numFmtId="0" fontId="64" fillId="0" borderId="27" xfId="0" applyFont="1" applyFill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63" fillId="0" borderId="9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42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1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37" fillId="0" borderId="18" xfId="0" applyFont="1" applyBorder="1"/>
    <xf numFmtId="0" fontId="37" fillId="0" borderId="23" xfId="0" applyFont="1" applyBorder="1"/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65" fillId="0" borderId="38" xfId="0" applyFont="1" applyFill="1" applyBorder="1" applyAlignment="1">
      <alignment horizontal="right"/>
    </xf>
    <xf numFmtId="0" fontId="65" fillId="0" borderId="37" xfId="0" applyFont="1" applyFill="1" applyBorder="1" applyAlignment="1">
      <alignment horizontal="right"/>
    </xf>
    <xf numFmtId="0" fontId="37" fillId="0" borderId="24" xfId="0" applyFont="1" applyBorder="1"/>
    <xf numFmtId="0" fontId="10" fillId="2" borderId="16" xfId="0" applyFont="1" applyFill="1" applyBorder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65" fillId="0" borderId="23" xfId="0" applyFont="1" applyFill="1" applyBorder="1" applyAlignment="1">
      <alignment horizontal="right"/>
    </xf>
    <xf numFmtId="0" fontId="65" fillId="0" borderId="11" xfId="0" applyFont="1" applyFill="1" applyBorder="1"/>
    <xf numFmtId="0" fontId="65" fillId="0" borderId="57" xfId="0" applyFont="1" applyFill="1" applyBorder="1" applyAlignment="1"/>
    <xf numFmtId="0" fontId="65" fillId="0" borderId="55" xfId="0" applyFont="1" applyFill="1" applyBorder="1" applyAlignment="1"/>
    <xf numFmtId="0" fontId="65" fillId="0" borderId="10" xfId="0" applyFont="1" applyFill="1" applyBorder="1"/>
    <xf numFmtId="0" fontId="65" fillId="0" borderId="9" xfId="0" applyFont="1" applyFill="1" applyBorder="1"/>
    <xf numFmtId="0" fontId="65" fillId="0" borderId="12" xfId="0" applyFont="1" applyFill="1" applyBorder="1" applyAlignment="1"/>
    <xf numFmtId="0" fontId="65" fillId="0" borderId="13" xfId="0" applyFont="1" applyFill="1" applyBorder="1" applyAlignment="1"/>
    <xf numFmtId="0" fontId="65" fillId="0" borderId="9" xfId="0" applyFont="1" applyFill="1" applyBorder="1" applyAlignment="1"/>
    <xf numFmtId="0" fontId="67" fillId="0" borderId="13" xfId="0" applyFont="1" applyFill="1" applyBorder="1" applyAlignment="1">
      <alignment horizontal="right"/>
    </xf>
    <xf numFmtId="0" fontId="68" fillId="0" borderId="23" xfId="0" applyFont="1" applyBorder="1"/>
    <xf numFmtId="0" fontId="68" fillId="0" borderId="18" xfId="0" applyFont="1" applyBorder="1"/>
    <xf numFmtId="0" fontId="37" fillId="0" borderId="23" xfId="0" applyFont="1" applyFill="1" applyBorder="1"/>
    <xf numFmtId="0" fontId="65" fillId="0" borderId="20" xfId="0" applyFont="1" applyFill="1" applyBorder="1"/>
    <xf numFmtId="0" fontId="65" fillId="0" borderId="19" xfId="0" applyFont="1" applyFill="1" applyBorder="1"/>
    <xf numFmtId="0" fontId="65" fillId="0" borderId="16" xfId="0" applyFont="1" applyFill="1" applyBorder="1"/>
    <xf numFmtId="0" fontId="44" fillId="0" borderId="0" xfId="0" applyFont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/>
    </xf>
    <xf numFmtId="0" fontId="9" fillId="3" borderId="9" xfId="6" applyNumberFormat="1" applyFont="1" applyFill="1" applyBorder="1" applyAlignment="1">
      <alignment vertical="top" wrapText="1"/>
    </xf>
    <xf numFmtId="166" fontId="9" fillId="3" borderId="9" xfId="6" applyNumberFormat="1" applyFont="1" applyFill="1" applyBorder="1" applyAlignment="1">
      <alignment horizontal="center" vertical="top" wrapText="1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 shrinkToFit="1"/>
    </xf>
    <xf numFmtId="0" fontId="44" fillId="0" borderId="0" xfId="0" applyFont="1" applyAlignment="1">
      <alignment horizontal="center" wrapText="1" shrinkToFit="1"/>
    </xf>
    <xf numFmtId="0" fontId="6" fillId="0" borderId="0" xfId="0" applyFont="1" applyBorder="1" applyAlignment="1">
      <alignment horizontal="left" wrapText="1" shrinkToFit="1"/>
    </xf>
    <xf numFmtId="0" fontId="18" fillId="0" borderId="0" xfId="0" applyFont="1" applyBorder="1" applyAlignment="1">
      <alignment horizontal="center" wrapText="1" shrinkToFi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47" fillId="0" borderId="0" xfId="0" applyFont="1" applyBorder="1" applyAlignment="1">
      <alignment horizontal="left" wrapText="1"/>
    </xf>
    <xf numFmtId="0" fontId="51" fillId="0" borderId="18" xfId="0" applyFont="1" applyBorder="1" applyAlignment="1">
      <alignment horizontal="center" wrapText="1" shrinkToFit="1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71" fillId="0" borderId="9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 shrinkToFit="1"/>
    </xf>
    <xf numFmtId="0" fontId="5" fillId="0" borderId="9" xfId="0" applyFont="1" applyBorder="1"/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7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18" xfId="0" applyFont="1" applyBorder="1" applyAlignment="1">
      <alignment horizontal="left" vertical="top" wrapText="1"/>
    </xf>
    <xf numFmtId="0" fontId="55" fillId="0" borderId="9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 applyAlignment="1"/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39" fillId="0" borderId="18" xfId="0" applyFont="1" applyBorder="1" applyAlignment="1">
      <alignment horizont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7">
    <cellStyle name="Гиперссылка" xfId="1" builtinId="8"/>
    <cellStyle name="Обычный" xfId="0" builtinId="0"/>
    <cellStyle name="Обычный 2" xfId="5"/>
    <cellStyle name="Обычный_гнутоклеенные" xfId="6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6.png"/><Relationship Id="rId21" Type="http://schemas.openxmlformats.org/officeDocument/2006/relationships/image" Target="../media/image63.jpeg"/><Relationship Id="rId7" Type="http://schemas.openxmlformats.org/officeDocument/2006/relationships/image" Target="../media/image3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png"/><Relationship Id="rId11" Type="http://schemas.openxmlformats.org/officeDocument/2006/relationships/image" Target="../media/image53.jpeg"/><Relationship Id="rId5" Type="http://schemas.openxmlformats.org/officeDocument/2006/relationships/image" Target="../media/image48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7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image" Target="../media/image65.emf"/><Relationship Id="rId21" Type="http://schemas.openxmlformats.org/officeDocument/2006/relationships/image" Target="../media/image83.emf"/><Relationship Id="rId7" Type="http://schemas.openxmlformats.org/officeDocument/2006/relationships/image" Target="../media/image69.emf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1.png"/><Relationship Id="rId6" Type="http://schemas.openxmlformats.org/officeDocument/2006/relationships/image" Target="../media/image68.emf"/><Relationship Id="rId11" Type="http://schemas.openxmlformats.org/officeDocument/2006/relationships/image" Target="../media/image73.emf"/><Relationship Id="rId24" Type="http://schemas.openxmlformats.org/officeDocument/2006/relationships/image" Target="../media/image86.emf"/><Relationship Id="rId5" Type="http://schemas.openxmlformats.org/officeDocument/2006/relationships/image" Target="../media/image67.emf"/><Relationship Id="rId15" Type="http://schemas.openxmlformats.org/officeDocument/2006/relationships/image" Target="../media/image77.emf"/><Relationship Id="rId23" Type="http://schemas.openxmlformats.org/officeDocument/2006/relationships/image" Target="../media/image85.emf"/><Relationship Id="rId10" Type="http://schemas.openxmlformats.org/officeDocument/2006/relationships/image" Target="../media/image72.emf"/><Relationship Id="rId19" Type="http://schemas.openxmlformats.org/officeDocument/2006/relationships/image" Target="../media/image81.emf"/><Relationship Id="rId4" Type="http://schemas.openxmlformats.org/officeDocument/2006/relationships/image" Target="../media/image66.emf"/><Relationship Id="rId9" Type="http://schemas.openxmlformats.org/officeDocument/2006/relationships/image" Target="../media/image71.emf"/><Relationship Id="rId14" Type="http://schemas.openxmlformats.org/officeDocument/2006/relationships/image" Target="../media/image76.emf"/><Relationship Id="rId22" Type="http://schemas.openxmlformats.org/officeDocument/2006/relationships/image" Target="../media/image8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10" Type="http://schemas.openxmlformats.org/officeDocument/2006/relationships/image" Target="../media/image95.jpg"/><Relationship Id="rId4" Type="http://schemas.openxmlformats.org/officeDocument/2006/relationships/image" Target="../media/image90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" Type="http://schemas.openxmlformats.org/officeDocument/2006/relationships/image" Target="../media/image15.jpeg"/><Relationship Id="rId21" Type="http://schemas.openxmlformats.org/officeDocument/2006/relationships/image" Target="../media/image32.jpeg"/><Relationship Id="rId7" Type="http://schemas.openxmlformats.org/officeDocument/2006/relationships/image" Target="../media/image3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4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40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5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31" Type="http://schemas.openxmlformats.org/officeDocument/2006/relationships/image" Target="../media/image42.jpeg"/><Relationship Id="rId4" Type="http://schemas.openxmlformats.org/officeDocument/2006/relationships/image" Target="../media/image16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9</xdr:col>
      <xdr:colOff>1869017</xdr:colOff>
      <xdr:row>3</xdr:row>
      <xdr:rowOff>624416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26518" y="59797"/>
          <a:ext cx="7175566" cy="153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8172450</xdr:colOff>
      <xdr:row>0</xdr:row>
      <xdr:rowOff>61912</xdr:rowOff>
    </xdr:from>
    <xdr:to>
      <xdr:col>1</xdr:col>
      <xdr:colOff>1882049</xdr:colOff>
      <xdr:row>3</xdr:row>
      <xdr:rowOff>38099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61912"/>
          <a:ext cx="2510699" cy="100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3</xdr:col>
      <xdr:colOff>47625</xdr:colOff>
      <xdr:row>3</xdr:row>
      <xdr:rowOff>95586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8</xdr:col>
      <xdr:colOff>1654947</xdr:colOff>
      <xdr:row>3</xdr:row>
      <xdr:rowOff>228600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28585" y="59797"/>
          <a:ext cx="3985462" cy="1254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0</xdr:row>
      <xdr:rowOff>81915</xdr:rowOff>
    </xdr:from>
    <xdr:to>
      <xdr:col>3</xdr:col>
      <xdr:colOff>2990850</xdr:colOff>
      <xdr:row>2</xdr:row>
      <xdr:rowOff>72726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10375" y="81915"/>
          <a:ext cx="2847975" cy="714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904875</xdr:colOff>
      <xdr:row>0</xdr:row>
      <xdr:rowOff>0</xdr:rowOff>
    </xdr:from>
    <xdr:to>
      <xdr:col>13</xdr:col>
      <xdr:colOff>101579</xdr:colOff>
      <xdr:row>2</xdr:row>
      <xdr:rowOff>266700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40025" y="0"/>
          <a:ext cx="397825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1515349</xdr:colOff>
      <xdr:row>0</xdr:row>
      <xdr:rowOff>223838</xdr:rowOff>
    </xdr:from>
    <xdr:to>
      <xdr:col>10</xdr:col>
      <xdr:colOff>1309687</xdr:colOff>
      <xdr:row>2</xdr:row>
      <xdr:rowOff>309563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79099" y="223838"/>
          <a:ext cx="3461463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1719726</xdr:colOff>
      <xdr:row>0</xdr:row>
      <xdr:rowOff>176213</xdr:rowOff>
    </xdr:from>
    <xdr:to>
      <xdr:col>9</xdr:col>
      <xdr:colOff>1438274</xdr:colOff>
      <xdr:row>2</xdr:row>
      <xdr:rowOff>242887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74039" y="176213"/>
          <a:ext cx="352854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73525" y="176214"/>
          <a:ext cx="2990851" cy="101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21100" y="176214"/>
          <a:ext cx="3009901" cy="102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222060</xdr:colOff>
      <xdr:row>0</xdr:row>
      <xdr:rowOff>38100</xdr:rowOff>
    </xdr:from>
    <xdr:to>
      <xdr:col>9</xdr:col>
      <xdr:colOff>457200</xdr:colOff>
      <xdr:row>2</xdr:row>
      <xdr:rowOff>228600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8510" y="38100"/>
          <a:ext cx="31688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2086380</xdr:colOff>
      <xdr:row>0</xdr:row>
      <xdr:rowOff>104774</xdr:rowOff>
    </xdr:from>
    <xdr:to>
      <xdr:col>4</xdr:col>
      <xdr:colOff>1495426</xdr:colOff>
      <xdr:row>3</xdr:row>
      <xdr:rowOff>38099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8580" y="104774"/>
          <a:ext cx="380959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3905250</xdr:colOff>
      <xdr:row>0</xdr:row>
      <xdr:rowOff>247650</xdr:rowOff>
    </xdr:from>
    <xdr:to>
      <xdr:col>10</xdr:col>
      <xdr:colOff>766503</xdr:colOff>
      <xdr:row>2</xdr:row>
      <xdr:rowOff>266700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820900" y="247650"/>
          <a:ext cx="381450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7"/>
  <sheetViews>
    <sheetView tabSelected="1" topLeftCell="A28" zoomScale="40" zoomScaleNormal="40" workbookViewId="0">
      <selection activeCell="A55" sqref="A55:L55"/>
    </sheetView>
  </sheetViews>
  <sheetFormatPr defaultRowHeight="15" x14ac:dyDescent="0.2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</cols>
  <sheetData>
    <row r="1" spans="1:15" ht="27.75" x14ac:dyDescent="0.4">
      <c r="A1" s="328" t="s">
        <v>443</v>
      </c>
      <c r="B1" s="328"/>
      <c r="C1" s="328"/>
      <c r="D1" s="328"/>
      <c r="E1" s="328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ht="25.5" customHeight="1" x14ac:dyDescent="0.4">
      <c r="A2" s="328" t="s">
        <v>307</v>
      </c>
      <c r="B2" s="328"/>
      <c r="C2" s="328"/>
      <c r="D2" s="328"/>
      <c r="E2" s="51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5" ht="24" customHeight="1" x14ac:dyDescent="0.25">
      <c r="A3" s="329" t="s">
        <v>9</v>
      </c>
      <c r="B3" s="329"/>
      <c r="C3" s="329"/>
      <c r="D3" s="329"/>
      <c r="E3" s="329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 ht="61.5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 ht="61.5" customHeight="1" x14ac:dyDescent="0.4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338" t="s">
        <v>536</v>
      </c>
      <c r="M5" s="338"/>
      <c r="N5" s="50"/>
      <c r="O5" s="50"/>
    </row>
    <row r="6" spans="1:15" ht="15" customHeight="1" x14ac:dyDescent="0.25">
      <c r="A6" s="332" t="s">
        <v>319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50"/>
      <c r="O6" s="50"/>
    </row>
    <row r="7" spans="1:15" ht="15" customHeight="1" x14ac:dyDescent="0.2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50"/>
      <c r="O7" s="50"/>
    </row>
    <row r="8" spans="1:15" ht="32.25" customHeight="1" x14ac:dyDescent="0.45">
      <c r="A8" s="316" t="s">
        <v>447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105"/>
      <c r="N8" s="50"/>
      <c r="O8" s="50"/>
    </row>
    <row r="9" spans="1:15" ht="33" customHeight="1" x14ac:dyDescent="0.45">
      <c r="A9" s="333" t="s">
        <v>370</v>
      </c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105"/>
      <c r="N9" s="50"/>
      <c r="O9" s="50"/>
    </row>
    <row r="10" spans="1:15" ht="64.5" customHeight="1" thickBot="1" x14ac:dyDescent="0.4">
      <c r="A10" s="330" t="s">
        <v>506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1"/>
      <c r="L10" s="331"/>
      <c r="M10" s="50"/>
      <c r="N10" s="50"/>
      <c r="O10" s="50"/>
    </row>
    <row r="11" spans="1:15" ht="141" customHeight="1" x14ac:dyDescent="0.25">
      <c r="A11" s="65" t="s">
        <v>78</v>
      </c>
      <c r="B11" s="243" t="s">
        <v>486</v>
      </c>
      <c r="C11" s="47" t="s">
        <v>488</v>
      </c>
      <c r="D11" s="7" t="s">
        <v>489</v>
      </c>
      <c r="E11" s="7" t="s">
        <v>490</v>
      </c>
      <c r="F11" s="7" t="s">
        <v>491</v>
      </c>
      <c r="G11" s="271" t="s">
        <v>492</v>
      </c>
      <c r="H11" s="271" t="s">
        <v>493</v>
      </c>
      <c r="I11" s="242" t="s">
        <v>328</v>
      </c>
      <c r="J11" s="7" t="s">
        <v>72</v>
      </c>
      <c r="K11" s="48" t="s">
        <v>73</v>
      </c>
      <c r="L11" s="48" t="s">
        <v>441</v>
      </c>
      <c r="M11" s="48" t="s">
        <v>441</v>
      </c>
      <c r="N11" s="50"/>
      <c r="O11" s="50"/>
    </row>
    <row r="12" spans="1:15" ht="36" customHeight="1" thickBot="1" x14ac:dyDescent="0.4">
      <c r="A12" s="319" t="s">
        <v>313</v>
      </c>
      <c r="B12" s="320"/>
      <c r="C12" s="320"/>
      <c r="D12" s="320"/>
      <c r="E12" s="320"/>
      <c r="F12" s="320"/>
      <c r="G12" s="320"/>
      <c r="H12" s="320"/>
      <c r="I12" s="11"/>
      <c r="J12" s="321" t="s">
        <v>367</v>
      </c>
      <c r="K12" s="324" t="s">
        <v>77</v>
      </c>
      <c r="L12" s="321" t="s">
        <v>537</v>
      </c>
      <c r="M12" s="341" t="s">
        <v>442</v>
      </c>
      <c r="N12" s="50"/>
      <c r="O12" s="50"/>
    </row>
    <row r="13" spans="1:15" ht="36" customHeight="1" thickBot="1" x14ac:dyDescent="0.3">
      <c r="A13" s="5" t="s">
        <v>1</v>
      </c>
      <c r="B13" s="57"/>
      <c r="C13" s="158">
        <v>2110</v>
      </c>
      <c r="D13" s="159">
        <v>2250</v>
      </c>
      <c r="E13" s="160">
        <v>2540</v>
      </c>
      <c r="F13" s="161">
        <v>2615</v>
      </c>
      <c r="G13" s="161">
        <v>3000</v>
      </c>
      <c r="H13" s="162">
        <v>3480</v>
      </c>
      <c r="I13" s="163">
        <v>4150</v>
      </c>
      <c r="J13" s="322"/>
      <c r="K13" s="325"/>
      <c r="L13" s="322"/>
      <c r="M13" s="342"/>
      <c r="N13" s="50"/>
      <c r="O13" s="50"/>
    </row>
    <row r="14" spans="1:15" ht="36" customHeight="1" x14ac:dyDescent="0.35">
      <c r="A14" s="344" t="s">
        <v>314</v>
      </c>
      <c r="B14" s="345"/>
      <c r="C14" s="345"/>
      <c r="D14" s="345"/>
      <c r="E14" s="345"/>
      <c r="F14" s="345"/>
      <c r="G14" s="345"/>
      <c r="H14" s="345"/>
      <c r="I14" s="153"/>
      <c r="J14" s="322"/>
      <c r="K14" s="325"/>
      <c r="L14" s="322"/>
      <c r="M14" s="342"/>
      <c r="N14" s="50"/>
      <c r="O14" s="50"/>
    </row>
    <row r="15" spans="1:15" ht="36" customHeight="1" x14ac:dyDescent="0.5">
      <c r="A15" s="244" t="s">
        <v>1</v>
      </c>
      <c r="B15" s="245">
        <v>1950</v>
      </c>
      <c r="C15" s="246">
        <v>2140</v>
      </c>
      <c r="D15" s="247">
        <v>2380</v>
      </c>
      <c r="E15" s="245">
        <v>2590</v>
      </c>
      <c r="F15" s="245">
        <v>2665</v>
      </c>
      <c r="G15" s="245">
        <v>3050</v>
      </c>
      <c r="H15" s="245">
        <v>3530</v>
      </c>
      <c r="I15" s="245">
        <v>3950</v>
      </c>
      <c r="J15" s="322"/>
      <c r="K15" s="325"/>
      <c r="L15" s="322"/>
      <c r="M15" s="342"/>
      <c r="N15" s="50"/>
      <c r="O15" s="50"/>
    </row>
    <row r="16" spans="1:15" ht="36" customHeight="1" x14ac:dyDescent="0.45">
      <c r="A16" s="157" t="s">
        <v>321</v>
      </c>
      <c r="B16" s="272">
        <v>2050</v>
      </c>
      <c r="C16" s="248">
        <v>2190</v>
      </c>
      <c r="D16" s="249">
        <v>2430</v>
      </c>
      <c r="E16" s="165">
        <v>2640</v>
      </c>
      <c r="F16" s="165">
        <v>2715</v>
      </c>
      <c r="G16" s="165">
        <v>3100</v>
      </c>
      <c r="H16" s="164">
        <v>3580</v>
      </c>
      <c r="I16" s="165">
        <v>4000</v>
      </c>
      <c r="J16" s="322"/>
      <c r="K16" s="325"/>
      <c r="L16" s="322"/>
      <c r="M16" s="342"/>
      <c r="N16" s="50"/>
      <c r="O16" s="50"/>
    </row>
    <row r="17" spans="1:15" ht="36" customHeight="1" x14ac:dyDescent="0.45">
      <c r="A17" s="40" t="s">
        <v>322</v>
      </c>
      <c r="B17" s="290">
        <v>2790</v>
      </c>
      <c r="C17" s="291">
        <v>2790</v>
      </c>
      <c r="D17" s="294">
        <v>2930</v>
      </c>
      <c r="E17" s="295">
        <v>3220</v>
      </c>
      <c r="F17" s="295">
        <v>3295</v>
      </c>
      <c r="G17" s="295">
        <v>3680</v>
      </c>
      <c r="H17" s="291">
        <v>4160</v>
      </c>
      <c r="I17" s="295">
        <v>4580</v>
      </c>
      <c r="J17" s="322"/>
      <c r="K17" s="325"/>
      <c r="L17" s="322"/>
      <c r="M17" s="342"/>
      <c r="N17" s="50"/>
      <c r="O17" s="50"/>
    </row>
    <row r="18" spans="1:15" ht="36" customHeight="1" x14ac:dyDescent="0.45">
      <c r="A18" s="40" t="s">
        <v>326</v>
      </c>
      <c r="B18" s="273">
        <v>2840</v>
      </c>
      <c r="C18" s="166">
        <v>2840</v>
      </c>
      <c r="D18" s="167">
        <v>2980</v>
      </c>
      <c r="E18" s="168">
        <v>3270</v>
      </c>
      <c r="F18" s="168">
        <v>3345</v>
      </c>
      <c r="G18" s="168">
        <v>3730</v>
      </c>
      <c r="H18" s="169">
        <v>4210</v>
      </c>
      <c r="I18" s="168">
        <v>4630</v>
      </c>
      <c r="J18" s="322"/>
      <c r="K18" s="325"/>
      <c r="L18" s="322"/>
      <c r="M18" s="342"/>
      <c r="N18" s="50"/>
      <c r="O18" s="50"/>
    </row>
    <row r="19" spans="1:15" ht="36" customHeight="1" x14ac:dyDescent="0.45">
      <c r="A19" s="41" t="s">
        <v>327</v>
      </c>
      <c r="B19" s="292">
        <v>3280</v>
      </c>
      <c r="C19" s="293">
        <v>3280</v>
      </c>
      <c r="D19" s="296">
        <v>3420</v>
      </c>
      <c r="E19" s="297">
        <v>3710</v>
      </c>
      <c r="F19" s="297">
        <v>3785</v>
      </c>
      <c r="G19" s="297">
        <v>4170</v>
      </c>
      <c r="H19" s="293">
        <v>4650</v>
      </c>
      <c r="I19" s="298">
        <v>5070</v>
      </c>
      <c r="J19" s="322"/>
      <c r="K19" s="325"/>
      <c r="L19" s="322"/>
      <c r="M19" s="342"/>
      <c r="N19" s="50"/>
      <c r="O19" s="50"/>
    </row>
    <row r="20" spans="1:15" ht="36" customHeight="1" thickBot="1" x14ac:dyDescent="0.5">
      <c r="A20" s="41" t="s">
        <v>325</v>
      </c>
      <c r="B20" s="274">
        <v>3590</v>
      </c>
      <c r="C20" s="170">
        <v>3590</v>
      </c>
      <c r="D20" s="171">
        <v>3730</v>
      </c>
      <c r="E20" s="172">
        <v>4020</v>
      </c>
      <c r="F20" s="172">
        <v>4095</v>
      </c>
      <c r="G20" s="172">
        <v>4480</v>
      </c>
      <c r="H20" s="173">
        <v>4960</v>
      </c>
      <c r="I20" s="174">
        <v>5380</v>
      </c>
      <c r="J20" s="322"/>
      <c r="K20" s="325"/>
      <c r="L20" s="322"/>
      <c r="M20" s="342"/>
      <c r="N20" s="50"/>
      <c r="O20" s="50"/>
    </row>
    <row r="21" spans="1:15" ht="36" customHeight="1" thickBot="1" x14ac:dyDescent="0.4">
      <c r="A21" s="346" t="s">
        <v>3</v>
      </c>
      <c r="B21" s="347"/>
      <c r="C21" s="347"/>
      <c r="D21" s="347"/>
      <c r="E21" s="347"/>
      <c r="F21" s="347"/>
      <c r="G21" s="347"/>
      <c r="H21" s="348"/>
      <c r="I21" s="36"/>
      <c r="J21" s="322"/>
      <c r="K21" s="325"/>
      <c r="L21" s="322"/>
      <c r="M21" s="342"/>
      <c r="N21" s="50"/>
      <c r="O21" s="50"/>
    </row>
    <row r="22" spans="1:15" ht="36" customHeight="1" x14ac:dyDescent="0.5">
      <c r="A22" s="244" t="s">
        <v>1</v>
      </c>
      <c r="B22" s="245"/>
      <c r="C22" s="246">
        <v>2440</v>
      </c>
      <c r="D22" s="247">
        <v>2580</v>
      </c>
      <c r="E22" s="245">
        <v>2870</v>
      </c>
      <c r="F22" s="245">
        <v>2945</v>
      </c>
      <c r="G22" s="245">
        <v>3330</v>
      </c>
      <c r="H22" s="245">
        <v>3810</v>
      </c>
      <c r="I22" s="245">
        <v>4230</v>
      </c>
      <c r="J22" s="322"/>
      <c r="K22" s="325"/>
      <c r="L22" s="322"/>
      <c r="M22" s="342"/>
      <c r="N22" s="50"/>
      <c r="O22" s="50"/>
    </row>
    <row r="23" spans="1:15" ht="36" customHeight="1" x14ac:dyDescent="0.45">
      <c r="A23" s="42" t="s">
        <v>321</v>
      </c>
      <c r="B23" s="250"/>
      <c r="C23" s="175">
        <v>2540</v>
      </c>
      <c r="D23" s="176">
        <v>2680</v>
      </c>
      <c r="E23" s="177">
        <v>2970</v>
      </c>
      <c r="F23" s="177">
        <v>3045</v>
      </c>
      <c r="G23" s="177">
        <v>3430</v>
      </c>
      <c r="H23" s="178">
        <v>3910</v>
      </c>
      <c r="I23" s="177">
        <v>4330</v>
      </c>
      <c r="J23" s="322"/>
      <c r="K23" s="325"/>
      <c r="L23" s="322"/>
      <c r="M23" s="342"/>
      <c r="N23" s="50"/>
      <c r="O23" s="50"/>
    </row>
    <row r="24" spans="1:15" ht="36" customHeight="1" x14ac:dyDescent="0.45">
      <c r="A24" s="40" t="s">
        <v>322</v>
      </c>
      <c r="B24" s="302"/>
      <c r="C24" s="291">
        <v>3070</v>
      </c>
      <c r="D24" s="294">
        <v>3210</v>
      </c>
      <c r="E24" s="295">
        <v>3500</v>
      </c>
      <c r="F24" s="295">
        <v>3575</v>
      </c>
      <c r="G24" s="295">
        <v>3960</v>
      </c>
      <c r="H24" s="291">
        <v>4440</v>
      </c>
      <c r="I24" s="295">
        <v>4860</v>
      </c>
      <c r="J24" s="322"/>
      <c r="K24" s="325"/>
      <c r="L24" s="322"/>
      <c r="M24" s="342"/>
      <c r="N24" s="50"/>
      <c r="O24" s="50"/>
    </row>
    <row r="25" spans="1:15" ht="36" customHeight="1" x14ac:dyDescent="0.45">
      <c r="A25" s="40" t="s">
        <v>326</v>
      </c>
      <c r="B25" s="251"/>
      <c r="C25" s="166">
        <v>3120</v>
      </c>
      <c r="D25" s="167">
        <v>3260</v>
      </c>
      <c r="E25" s="168">
        <v>3550</v>
      </c>
      <c r="F25" s="168">
        <v>3625</v>
      </c>
      <c r="G25" s="168">
        <v>4010</v>
      </c>
      <c r="H25" s="169">
        <v>4490</v>
      </c>
      <c r="I25" s="168">
        <v>4910</v>
      </c>
      <c r="J25" s="322"/>
      <c r="K25" s="325"/>
      <c r="L25" s="322"/>
      <c r="M25" s="342"/>
      <c r="N25" s="50"/>
      <c r="O25" s="50"/>
    </row>
    <row r="26" spans="1:15" ht="36" customHeight="1" x14ac:dyDescent="0.45">
      <c r="A26" s="40" t="s">
        <v>327</v>
      </c>
      <c r="B26" s="302"/>
      <c r="C26" s="291">
        <v>3770</v>
      </c>
      <c r="D26" s="294">
        <v>3910</v>
      </c>
      <c r="E26" s="295">
        <v>4200</v>
      </c>
      <c r="F26" s="295">
        <v>4275</v>
      </c>
      <c r="G26" s="295">
        <v>4660</v>
      </c>
      <c r="H26" s="291">
        <v>5140</v>
      </c>
      <c r="I26" s="295">
        <v>5560</v>
      </c>
      <c r="J26" s="322"/>
      <c r="K26" s="325"/>
      <c r="L26" s="322"/>
      <c r="M26" s="342"/>
      <c r="N26" s="50"/>
      <c r="O26" s="50"/>
    </row>
    <row r="27" spans="1:15" ht="36" customHeight="1" thickBot="1" x14ac:dyDescent="0.5">
      <c r="A27" s="40" t="s">
        <v>325</v>
      </c>
      <c r="B27" s="251"/>
      <c r="C27" s="166">
        <v>3870</v>
      </c>
      <c r="D27" s="167">
        <v>4010</v>
      </c>
      <c r="E27" s="168">
        <v>4300</v>
      </c>
      <c r="F27" s="168">
        <v>4375</v>
      </c>
      <c r="G27" s="168">
        <v>4760</v>
      </c>
      <c r="H27" s="169">
        <v>5240</v>
      </c>
      <c r="I27" s="179">
        <v>5660</v>
      </c>
      <c r="J27" s="322"/>
      <c r="K27" s="325"/>
      <c r="L27" s="322"/>
      <c r="M27" s="342"/>
      <c r="N27" s="50"/>
      <c r="O27" s="50"/>
    </row>
    <row r="28" spans="1:15" ht="36" customHeight="1" thickBot="1" x14ac:dyDescent="0.4">
      <c r="A28" s="346" t="s">
        <v>4</v>
      </c>
      <c r="B28" s="347"/>
      <c r="C28" s="347"/>
      <c r="D28" s="347"/>
      <c r="E28" s="347"/>
      <c r="F28" s="347"/>
      <c r="G28" s="347"/>
      <c r="H28" s="347"/>
      <c r="I28" s="36"/>
      <c r="J28" s="322"/>
      <c r="K28" s="325"/>
      <c r="L28" s="322"/>
      <c r="M28" s="342"/>
      <c r="N28" s="50" t="s">
        <v>420</v>
      </c>
      <c r="O28" s="50"/>
    </row>
    <row r="29" spans="1:15" ht="36" customHeight="1" x14ac:dyDescent="0.5">
      <c r="A29" s="252" t="s">
        <v>1</v>
      </c>
      <c r="B29" s="299"/>
      <c r="C29" s="254">
        <v>2890</v>
      </c>
      <c r="D29" s="255">
        <v>3030</v>
      </c>
      <c r="E29" s="253">
        <v>3320</v>
      </c>
      <c r="F29" s="253">
        <v>3395</v>
      </c>
      <c r="G29" s="253">
        <v>3780</v>
      </c>
      <c r="H29" s="253">
        <v>4260</v>
      </c>
      <c r="I29" s="245">
        <v>4680</v>
      </c>
      <c r="J29" s="322"/>
      <c r="K29" s="325"/>
      <c r="L29" s="322"/>
      <c r="M29" s="342"/>
      <c r="N29" s="50"/>
      <c r="O29" s="50"/>
    </row>
    <row r="30" spans="1:15" ht="36" customHeight="1" x14ac:dyDescent="0.45">
      <c r="A30" s="256" t="s">
        <v>321</v>
      </c>
      <c r="B30" s="300"/>
      <c r="C30" s="166">
        <v>2990</v>
      </c>
      <c r="D30" s="167">
        <v>3130</v>
      </c>
      <c r="E30" s="168">
        <v>3420</v>
      </c>
      <c r="F30" s="168">
        <v>3495</v>
      </c>
      <c r="G30" s="168">
        <v>3880</v>
      </c>
      <c r="H30" s="168">
        <v>4360</v>
      </c>
      <c r="I30" s="177">
        <v>4780</v>
      </c>
      <c r="J30" s="322"/>
      <c r="K30" s="325"/>
      <c r="L30" s="322"/>
      <c r="M30" s="342"/>
      <c r="N30" s="50"/>
      <c r="O30" s="50"/>
    </row>
    <row r="31" spans="1:15" ht="36" customHeight="1" x14ac:dyDescent="0.45">
      <c r="A31" s="40" t="s">
        <v>322</v>
      </c>
      <c r="B31" s="301"/>
      <c r="C31" s="303">
        <v>3520</v>
      </c>
      <c r="D31" s="304">
        <v>3660</v>
      </c>
      <c r="E31" s="305">
        <v>3950</v>
      </c>
      <c r="F31" s="305">
        <v>4025</v>
      </c>
      <c r="G31" s="305">
        <v>4410</v>
      </c>
      <c r="H31" s="305">
        <v>4890</v>
      </c>
      <c r="I31" s="295">
        <v>5310</v>
      </c>
      <c r="J31" s="322"/>
      <c r="K31" s="325"/>
      <c r="L31" s="322"/>
      <c r="M31" s="342"/>
      <c r="N31" s="50"/>
      <c r="O31" s="50"/>
    </row>
    <row r="32" spans="1:15" ht="36" customHeight="1" x14ac:dyDescent="0.45">
      <c r="A32" s="40" t="s">
        <v>326</v>
      </c>
      <c r="B32" s="301"/>
      <c r="C32" s="175">
        <v>3570</v>
      </c>
      <c r="D32" s="176">
        <v>3710</v>
      </c>
      <c r="E32" s="177">
        <v>4000</v>
      </c>
      <c r="F32" s="177">
        <v>4075</v>
      </c>
      <c r="G32" s="177">
        <v>4460</v>
      </c>
      <c r="H32" s="177">
        <v>4940</v>
      </c>
      <c r="I32" s="168">
        <v>5360</v>
      </c>
      <c r="J32" s="322"/>
      <c r="K32" s="325"/>
      <c r="L32" s="322"/>
      <c r="M32" s="342"/>
      <c r="N32" s="50"/>
      <c r="O32" s="50"/>
    </row>
    <row r="33" spans="1:15" ht="36" customHeight="1" x14ac:dyDescent="0.45">
      <c r="A33" s="40" t="s">
        <v>327</v>
      </c>
      <c r="B33" s="301"/>
      <c r="C33" s="303">
        <v>4010</v>
      </c>
      <c r="D33" s="304">
        <v>4150</v>
      </c>
      <c r="E33" s="305">
        <v>4440</v>
      </c>
      <c r="F33" s="305">
        <v>4515</v>
      </c>
      <c r="G33" s="305">
        <v>4900</v>
      </c>
      <c r="H33" s="305">
        <v>5380</v>
      </c>
      <c r="I33" s="295">
        <v>5800</v>
      </c>
      <c r="J33" s="322"/>
      <c r="K33" s="325"/>
      <c r="L33" s="322"/>
      <c r="M33" s="342"/>
      <c r="N33" s="50"/>
      <c r="O33" s="50"/>
    </row>
    <row r="34" spans="1:15" ht="36" customHeight="1" thickBot="1" x14ac:dyDescent="0.5">
      <c r="A34" s="40" t="s">
        <v>325</v>
      </c>
      <c r="B34" s="301"/>
      <c r="C34" s="175">
        <v>4320</v>
      </c>
      <c r="D34" s="176">
        <v>4460</v>
      </c>
      <c r="E34" s="177">
        <v>4750</v>
      </c>
      <c r="F34" s="177">
        <v>4825</v>
      </c>
      <c r="G34" s="177">
        <v>5210</v>
      </c>
      <c r="H34" s="177">
        <v>5690</v>
      </c>
      <c r="I34" s="179">
        <v>6110</v>
      </c>
      <c r="J34" s="322"/>
      <c r="K34" s="325"/>
      <c r="L34" s="322"/>
      <c r="M34" s="342"/>
      <c r="N34" s="50"/>
      <c r="O34" s="50"/>
    </row>
    <row r="35" spans="1:15" ht="36" customHeight="1" thickBot="1" x14ac:dyDescent="0.4">
      <c r="A35" s="346" t="s">
        <v>255</v>
      </c>
      <c r="B35" s="347"/>
      <c r="C35" s="347"/>
      <c r="D35" s="347"/>
      <c r="E35" s="347"/>
      <c r="F35" s="347"/>
      <c r="G35" s="347"/>
      <c r="H35" s="347"/>
      <c r="I35" s="36"/>
      <c r="J35" s="322"/>
      <c r="K35" s="325"/>
      <c r="L35" s="322"/>
      <c r="M35" s="342"/>
      <c r="N35" s="50"/>
      <c r="O35" s="50"/>
    </row>
    <row r="36" spans="1:15" ht="36" customHeight="1" thickBot="1" x14ac:dyDescent="0.5">
      <c r="A36" s="43" t="s">
        <v>1</v>
      </c>
      <c r="B36" s="257"/>
      <c r="C36" s="180">
        <v>3360</v>
      </c>
      <c r="D36" s="181">
        <v>3500</v>
      </c>
      <c r="E36" s="182">
        <v>3790</v>
      </c>
      <c r="F36" s="182">
        <v>3865</v>
      </c>
      <c r="G36" s="182">
        <v>4250</v>
      </c>
      <c r="H36" s="182">
        <v>4730</v>
      </c>
      <c r="I36" s="179">
        <v>5150</v>
      </c>
      <c r="J36" s="322"/>
      <c r="K36" s="325"/>
      <c r="L36" s="322"/>
      <c r="M36" s="342"/>
      <c r="N36" s="50"/>
      <c r="O36" s="50"/>
    </row>
    <row r="37" spans="1:15" ht="36" customHeight="1" x14ac:dyDescent="0.35">
      <c r="A37" s="344" t="s">
        <v>315</v>
      </c>
      <c r="B37" s="345"/>
      <c r="C37" s="345"/>
      <c r="D37" s="345"/>
      <c r="E37" s="345"/>
      <c r="F37" s="345"/>
      <c r="G37" s="345"/>
      <c r="H37" s="345"/>
      <c r="I37" s="153"/>
      <c r="J37" s="322"/>
      <c r="K37" s="325"/>
      <c r="L37" s="322"/>
      <c r="M37" s="342"/>
      <c r="N37" s="50"/>
      <c r="O37" s="50"/>
    </row>
    <row r="38" spans="1:15" ht="36" customHeight="1" thickBot="1" x14ac:dyDescent="0.5">
      <c r="A38" s="256" t="s">
        <v>1</v>
      </c>
      <c r="B38" s="269"/>
      <c r="C38" s="183">
        <v>4860</v>
      </c>
      <c r="D38" s="183">
        <v>5000</v>
      </c>
      <c r="E38" s="168">
        <v>5290</v>
      </c>
      <c r="F38" s="168">
        <v>5365</v>
      </c>
      <c r="G38" s="168">
        <v>5750</v>
      </c>
      <c r="H38" s="168">
        <v>6230</v>
      </c>
      <c r="I38" s="168">
        <v>6650</v>
      </c>
      <c r="J38" s="322"/>
      <c r="K38" s="325"/>
      <c r="L38" s="322"/>
      <c r="M38" s="342"/>
      <c r="N38" s="50"/>
      <c r="O38" s="50"/>
    </row>
    <row r="39" spans="1:15" ht="36" customHeight="1" x14ac:dyDescent="0.35">
      <c r="A39" s="349" t="s">
        <v>300</v>
      </c>
      <c r="B39" s="350"/>
      <c r="C39" s="350"/>
      <c r="D39" s="350"/>
      <c r="E39" s="350"/>
      <c r="F39" s="350"/>
      <c r="G39" s="350"/>
      <c r="H39" s="350"/>
      <c r="I39" s="270"/>
      <c r="J39" s="322"/>
      <c r="K39" s="325"/>
      <c r="L39" s="322"/>
      <c r="M39" s="342"/>
      <c r="N39" s="50"/>
      <c r="O39" s="50"/>
    </row>
    <row r="40" spans="1:15" ht="36" customHeight="1" x14ac:dyDescent="0.5">
      <c r="A40" s="266" t="s">
        <v>1</v>
      </c>
      <c r="B40" s="259"/>
      <c r="C40" s="267">
        <v>3560</v>
      </c>
      <c r="D40" s="268">
        <v>3700</v>
      </c>
      <c r="E40" s="259">
        <v>3990</v>
      </c>
      <c r="F40" s="259">
        <v>4065</v>
      </c>
      <c r="G40" s="259">
        <v>4450</v>
      </c>
      <c r="H40" s="259">
        <v>4930</v>
      </c>
      <c r="I40" s="165">
        <v>5350</v>
      </c>
      <c r="J40" s="322"/>
      <c r="K40" s="325"/>
      <c r="L40" s="322"/>
      <c r="M40" s="342"/>
      <c r="N40" s="50"/>
      <c r="O40" s="50"/>
    </row>
    <row r="41" spans="1:15" ht="36" customHeight="1" x14ac:dyDescent="0.45">
      <c r="A41" s="256" t="s">
        <v>321</v>
      </c>
      <c r="B41" s="251"/>
      <c r="C41" s="166">
        <v>3660</v>
      </c>
      <c r="D41" s="167">
        <v>3800</v>
      </c>
      <c r="E41" s="168">
        <v>4090</v>
      </c>
      <c r="F41" s="168">
        <v>4165</v>
      </c>
      <c r="G41" s="168">
        <v>4550</v>
      </c>
      <c r="H41" s="168">
        <v>5030</v>
      </c>
      <c r="I41" s="177">
        <v>5450</v>
      </c>
      <c r="J41" s="322"/>
      <c r="K41" s="325"/>
      <c r="L41" s="322"/>
      <c r="M41" s="342"/>
      <c r="N41" s="50"/>
      <c r="O41" s="50"/>
    </row>
    <row r="42" spans="1:15" ht="36" customHeight="1" x14ac:dyDescent="0.45">
      <c r="A42" s="40" t="s">
        <v>322</v>
      </c>
      <c r="B42" s="250"/>
      <c r="C42" s="303">
        <v>4190</v>
      </c>
      <c r="D42" s="304">
        <v>4330</v>
      </c>
      <c r="E42" s="305">
        <v>4620</v>
      </c>
      <c r="F42" s="305">
        <v>4695</v>
      </c>
      <c r="G42" s="305">
        <v>5080</v>
      </c>
      <c r="H42" s="305">
        <v>5560</v>
      </c>
      <c r="I42" s="295">
        <v>5980</v>
      </c>
      <c r="J42" s="322"/>
      <c r="K42" s="325"/>
      <c r="L42" s="322"/>
      <c r="M42" s="342"/>
      <c r="N42" s="50"/>
      <c r="O42" s="50"/>
    </row>
    <row r="43" spans="1:15" ht="36" customHeight="1" x14ac:dyDescent="0.45">
      <c r="A43" s="40" t="s">
        <v>326</v>
      </c>
      <c r="B43" s="250"/>
      <c r="C43" s="175">
        <v>4240</v>
      </c>
      <c r="D43" s="176">
        <v>4380</v>
      </c>
      <c r="E43" s="177">
        <v>4670</v>
      </c>
      <c r="F43" s="177">
        <v>4745</v>
      </c>
      <c r="G43" s="177">
        <v>5130</v>
      </c>
      <c r="H43" s="177">
        <v>5610</v>
      </c>
      <c r="I43" s="168">
        <v>6030</v>
      </c>
      <c r="J43" s="322"/>
      <c r="K43" s="325"/>
      <c r="L43" s="322"/>
      <c r="M43" s="342"/>
      <c r="N43" s="50"/>
      <c r="O43" s="50"/>
    </row>
    <row r="44" spans="1:15" ht="36" customHeight="1" x14ac:dyDescent="0.45">
      <c r="A44" s="40" t="s">
        <v>327</v>
      </c>
      <c r="B44" s="250"/>
      <c r="C44" s="303">
        <v>4680</v>
      </c>
      <c r="D44" s="304">
        <v>4820</v>
      </c>
      <c r="E44" s="305">
        <v>5110</v>
      </c>
      <c r="F44" s="305">
        <v>5185</v>
      </c>
      <c r="G44" s="305">
        <v>5570</v>
      </c>
      <c r="H44" s="305">
        <v>6050</v>
      </c>
      <c r="I44" s="295">
        <v>6470</v>
      </c>
      <c r="J44" s="322"/>
      <c r="K44" s="325"/>
      <c r="L44" s="322"/>
      <c r="M44" s="342"/>
      <c r="N44" s="50"/>
      <c r="O44" s="50"/>
    </row>
    <row r="45" spans="1:15" ht="36" customHeight="1" thickBot="1" x14ac:dyDescent="0.5">
      <c r="A45" s="40" t="s">
        <v>325</v>
      </c>
      <c r="B45" s="250"/>
      <c r="C45" s="175">
        <v>4990</v>
      </c>
      <c r="D45" s="176">
        <v>5130</v>
      </c>
      <c r="E45" s="177">
        <v>5420</v>
      </c>
      <c r="F45" s="177">
        <v>5495</v>
      </c>
      <c r="G45" s="177">
        <v>5880</v>
      </c>
      <c r="H45" s="177">
        <v>6360</v>
      </c>
      <c r="I45" s="179">
        <v>6780</v>
      </c>
      <c r="J45" s="322"/>
      <c r="K45" s="325"/>
      <c r="L45" s="322"/>
      <c r="M45" s="342"/>
      <c r="N45" s="50"/>
      <c r="O45" s="50"/>
    </row>
    <row r="46" spans="1:15" ht="36" customHeight="1" thickBot="1" x14ac:dyDescent="0.4">
      <c r="A46" s="346" t="s">
        <v>299</v>
      </c>
      <c r="B46" s="347"/>
      <c r="C46" s="347"/>
      <c r="D46" s="347"/>
      <c r="E46" s="347"/>
      <c r="F46" s="347"/>
      <c r="G46" s="347"/>
      <c r="H46" s="347"/>
      <c r="I46" s="36"/>
      <c r="J46" s="322"/>
      <c r="K46" s="325"/>
      <c r="L46" s="322"/>
      <c r="M46" s="342"/>
      <c r="N46" s="50"/>
      <c r="O46" s="50"/>
    </row>
    <row r="47" spans="1:15" ht="36" customHeight="1" x14ac:dyDescent="0.5">
      <c r="A47" s="252" t="s">
        <v>1</v>
      </c>
      <c r="B47" s="253"/>
      <c r="C47" s="254">
        <v>5360</v>
      </c>
      <c r="D47" s="255">
        <v>5500</v>
      </c>
      <c r="E47" s="253">
        <v>5790</v>
      </c>
      <c r="F47" s="253">
        <v>5865</v>
      </c>
      <c r="G47" s="253">
        <v>6250</v>
      </c>
      <c r="H47" s="253">
        <v>6730</v>
      </c>
      <c r="I47" s="245">
        <v>7150</v>
      </c>
      <c r="J47" s="322"/>
      <c r="K47" s="325"/>
      <c r="L47" s="322"/>
      <c r="M47" s="342"/>
      <c r="N47" s="50"/>
      <c r="O47" s="50"/>
    </row>
    <row r="48" spans="1:15" ht="36" customHeight="1" x14ac:dyDescent="0.45">
      <c r="A48" s="256" t="s">
        <v>321</v>
      </c>
      <c r="B48" s="251"/>
      <c r="C48" s="166">
        <v>5460</v>
      </c>
      <c r="D48" s="167">
        <v>5600</v>
      </c>
      <c r="E48" s="168">
        <v>5890</v>
      </c>
      <c r="F48" s="168">
        <v>5965</v>
      </c>
      <c r="G48" s="168">
        <v>6350</v>
      </c>
      <c r="H48" s="168">
        <v>6830</v>
      </c>
      <c r="I48" s="177">
        <v>7250</v>
      </c>
      <c r="J48" s="322"/>
      <c r="K48" s="325"/>
      <c r="L48" s="322"/>
      <c r="M48" s="342"/>
      <c r="N48" s="50"/>
      <c r="O48" s="50"/>
    </row>
    <row r="49" spans="1:19" ht="36" customHeight="1" x14ac:dyDescent="0.45">
      <c r="A49" s="40" t="s">
        <v>322</v>
      </c>
      <c r="B49" s="250"/>
      <c r="C49" s="303">
        <v>5990</v>
      </c>
      <c r="D49" s="304">
        <v>6130</v>
      </c>
      <c r="E49" s="305">
        <v>6420</v>
      </c>
      <c r="F49" s="305">
        <v>6495</v>
      </c>
      <c r="G49" s="305">
        <v>6880</v>
      </c>
      <c r="H49" s="305">
        <v>7360</v>
      </c>
      <c r="I49" s="295">
        <v>7780</v>
      </c>
      <c r="J49" s="322"/>
      <c r="K49" s="325"/>
      <c r="L49" s="322"/>
      <c r="M49" s="342"/>
      <c r="N49" s="50"/>
      <c r="O49" s="50"/>
    </row>
    <row r="50" spans="1:19" ht="30.75" customHeight="1" x14ac:dyDescent="0.45">
      <c r="A50" s="40" t="s">
        <v>326</v>
      </c>
      <c r="B50" s="250"/>
      <c r="C50" s="175">
        <v>6040</v>
      </c>
      <c r="D50" s="183">
        <v>6180</v>
      </c>
      <c r="E50" s="177">
        <v>6470</v>
      </c>
      <c r="F50" s="177">
        <v>6545</v>
      </c>
      <c r="G50" s="177">
        <v>6930</v>
      </c>
      <c r="H50" s="177">
        <v>7410</v>
      </c>
      <c r="I50" s="168">
        <v>7830</v>
      </c>
      <c r="J50" s="322"/>
      <c r="K50" s="325"/>
      <c r="L50" s="322"/>
      <c r="M50" s="342"/>
      <c r="N50" s="50"/>
      <c r="O50" s="50"/>
    </row>
    <row r="51" spans="1:19" ht="30" customHeight="1" x14ac:dyDescent="0.45">
      <c r="A51" s="40" t="s">
        <v>327</v>
      </c>
      <c r="B51" s="250"/>
      <c r="C51" s="303">
        <v>6480</v>
      </c>
      <c r="D51" s="304">
        <v>6620</v>
      </c>
      <c r="E51" s="305">
        <v>6910</v>
      </c>
      <c r="F51" s="305">
        <v>6985</v>
      </c>
      <c r="G51" s="305">
        <v>7370</v>
      </c>
      <c r="H51" s="305">
        <v>7850</v>
      </c>
      <c r="I51" s="295">
        <v>8270</v>
      </c>
      <c r="J51" s="322"/>
      <c r="K51" s="325"/>
      <c r="L51" s="322"/>
      <c r="M51" s="342"/>
      <c r="N51" s="239"/>
      <c r="O51" s="134"/>
      <c r="P51" s="6"/>
      <c r="Q51" s="6"/>
      <c r="R51" s="6"/>
      <c r="S51" s="6"/>
    </row>
    <row r="52" spans="1:19" ht="30" customHeight="1" thickBot="1" x14ac:dyDescent="0.5">
      <c r="A52" s="40" t="s">
        <v>325</v>
      </c>
      <c r="B52" s="250"/>
      <c r="C52" s="175">
        <v>6790</v>
      </c>
      <c r="D52" s="176">
        <v>6930</v>
      </c>
      <c r="E52" s="177">
        <v>7220</v>
      </c>
      <c r="F52" s="177">
        <v>7295</v>
      </c>
      <c r="G52" s="177">
        <v>7680</v>
      </c>
      <c r="H52" s="177">
        <v>8160</v>
      </c>
      <c r="I52" s="179">
        <v>8580</v>
      </c>
      <c r="J52" s="322"/>
      <c r="K52" s="325"/>
      <c r="L52" s="322"/>
      <c r="M52" s="342"/>
      <c r="N52" s="135"/>
      <c r="O52" s="134"/>
      <c r="P52" s="6"/>
      <c r="Q52" s="6"/>
      <c r="R52" s="6"/>
      <c r="S52" s="6"/>
    </row>
    <row r="53" spans="1:19" ht="30" customHeight="1" thickBot="1" x14ac:dyDescent="0.4">
      <c r="A53" s="346" t="s">
        <v>298</v>
      </c>
      <c r="B53" s="347"/>
      <c r="C53" s="347"/>
      <c r="D53" s="347"/>
      <c r="E53" s="347"/>
      <c r="F53" s="347"/>
      <c r="G53" s="347"/>
      <c r="H53" s="347"/>
      <c r="I53" s="36"/>
      <c r="J53" s="322"/>
      <c r="K53" s="325"/>
      <c r="L53" s="322"/>
      <c r="M53" s="342"/>
      <c r="N53" s="135"/>
      <c r="O53" s="134"/>
      <c r="P53" s="6"/>
      <c r="Q53" s="6"/>
      <c r="R53" s="6"/>
      <c r="S53" s="6"/>
    </row>
    <row r="54" spans="1:19" ht="30" customHeight="1" thickBot="1" x14ac:dyDescent="0.5">
      <c r="A54" s="49"/>
      <c r="B54" s="258"/>
      <c r="C54" s="184">
        <v>1060</v>
      </c>
      <c r="D54" s="185">
        <v>1200</v>
      </c>
      <c r="E54" s="186">
        <v>1490</v>
      </c>
      <c r="F54" s="186">
        <v>1565</v>
      </c>
      <c r="G54" s="186">
        <v>1950</v>
      </c>
      <c r="H54" s="186">
        <v>2430</v>
      </c>
      <c r="I54" s="187">
        <v>2850</v>
      </c>
      <c r="J54" s="323"/>
      <c r="K54" s="326"/>
      <c r="L54" s="351"/>
      <c r="M54" s="343"/>
      <c r="N54" s="135"/>
      <c r="O54" s="134"/>
      <c r="P54" s="6"/>
      <c r="Q54" s="6"/>
      <c r="R54" s="6"/>
      <c r="S54" s="6"/>
    </row>
    <row r="55" spans="1:19" ht="28.5" customHeight="1" x14ac:dyDescent="0.45">
      <c r="A55" s="318"/>
      <c r="B55" s="318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102"/>
      <c r="N55" s="134"/>
      <c r="O55" s="134"/>
      <c r="P55" s="6"/>
      <c r="Q55" s="6"/>
      <c r="R55" s="6"/>
      <c r="S55" s="6"/>
    </row>
    <row r="56" spans="1:19" ht="28.5" customHeight="1" x14ac:dyDescent="0.45">
      <c r="A56" s="315" t="s">
        <v>321</v>
      </c>
      <c r="B56" s="315"/>
      <c r="C56" s="315"/>
      <c r="D56" s="315"/>
      <c r="E56" s="315"/>
      <c r="F56" s="315"/>
      <c r="G56" s="315"/>
      <c r="H56" s="315"/>
      <c r="I56" s="315"/>
      <c r="J56" s="315"/>
      <c r="K56" s="260"/>
      <c r="L56" s="260"/>
      <c r="M56" s="102"/>
      <c r="N56" s="188"/>
      <c r="O56" s="188"/>
      <c r="P56" s="104"/>
      <c r="Q56" s="104"/>
      <c r="R56" s="104"/>
      <c r="S56" s="104"/>
    </row>
    <row r="57" spans="1:19" ht="30" customHeight="1" x14ac:dyDescent="0.4">
      <c r="A57" s="318" t="s">
        <v>487</v>
      </c>
      <c r="B57" s="318"/>
      <c r="C57" s="318"/>
      <c r="D57" s="318"/>
      <c r="E57" s="318"/>
      <c r="F57" s="318"/>
      <c r="G57" s="318"/>
      <c r="H57" s="318"/>
      <c r="I57" s="318"/>
      <c r="J57" s="318"/>
      <c r="K57" s="261"/>
      <c r="L57" s="261"/>
      <c r="M57" s="98"/>
      <c r="N57" s="134"/>
      <c r="O57" s="134"/>
      <c r="P57" s="6"/>
      <c r="Q57" s="6"/>
      <c r="R57" s="6"/>
      <c r="S57" s="6"/>
    </row>
    <row r="58" spans="1:19" ht="34.5" customHeight="1" x14ac:dyDescent="0.45">
      <c r="A58" s="318"/>
      <c r="B58" s="318"/>
      <c r="C58" s="318"/>
      <c r="D58" s="318"/>
      <c r="E58" s="318"/>
      <c r="F58" s="318"/>
      <c r="G58" s="318"/>
      <c r="H58" s="318"/>
      <c r="I58" s="318"/>
      <c r="J58" s="318"/>
      <c r="K58" s="125"/>
      <c r="L58" s="125"/>
      <c r="M58" s="103"/>
      <c r="N58" s="134"/>
      <c r="O58" s="134"/>
      <c r="P58" s="6"/>
      <c r="Q58" s="6"/>
      <c r="R58" s="6"/>
      <c r="S58" s="6"/>
    </row>
    <row r="59" spans="1:19" ht="30" customHeight="1" x14ac:dyDescent="0.4">
      <c r="A59" s="334" t="s">
        <v>322</v>
      </c>
      <c r="B59" s="334"/>
      <c r="C59" s="334"/>
      <c r="D59" s="334"/>
      <c r="E59" s="334"/>
      <c r="F59" s="334"/>
      <c r="G59" s="334"/>
      <c r="H59" s="334"/>
      <c r="I59" s="334"/>
      <c r="J59" s="334"/>
      <c r="K59" s="261"/>
      <c r="L59" s="261"/>
      <c r="M59" s="98"/>
      <c r="N59" s="134"/>
      <c r="O59" s="134"/>
      <c r="P59" s="6"/>
      <c r="Q59" s="6"/>
      <c r="R59" s="6"/>
      <c r="S59" s="6"/>
    </row>
    <row r="60" spans="1:19" ht="40.5" customHeight="1" x14ac:dyDescent="0.45">
      <c r="A60" s="318" t="s">
        <v>503</v>
      </c>
      <c r="B60" s="318"/>
      <c r="C60" s="318"/>
      <c r="D60" s="318"/>
      <c r="E60" s="318"/>
      <c r="F60" s="318"/>
      <c r="G60" s="318"/>
      <c r="H60" s="318"/>
      <c r="I60" s="318"/>
      <c r="J60" s="318"/>
      <c r="K60" s="262"/>
      <c r="L60" s="262"/>
      <c r="M60" s="103"/>
      <c r="N60" s="134"/>
      <c r="O60" s="134"/>
      <c r="P60" s="6"/>
      <c r="Q60" s="6"/>
      <c r="R60" s="6"/>
      <c r="S60" s="6"/>
    </row>
    <row r="61" spans="1:19" ht="30" customHeight="1" x14ac:dyDescent="0.45">
      <c r="A61" s="318" t="s">
        <v>436</v>
      </c>
      <c r="B61" s="318"/>
      <c r="C61" s="318"/>
      <c r="D61" s="318"/>
      <c r="E61" s="318"/>
      <c r="F61" s="318"/>
      <c r="G61" s="318"/>
      <c r="H61" s="318"/>
      <c r="I61" s="318"/>
      <c r="J61" s="318"/>
      <c r="K61" s="261"/>
      <c r="L61" s="261"/>
      <c r="M61" s="98"/>
      <c r="N61" s="134"/>
      <c r="O61" s="134"/>
      <c r="P61" s="6"/>
      <c r="Q61" s="6"/>
      <c r="R61" s="6"/>
      <c r="S61" s="6"/>
    </row>
    <row r="62" spans="1:19" ht="30" customHeight="1" x14ac:dyDescent="0.45">
      <c r="A62" s="335" t="s">
        <v>323</v>
      </c>
      <c r="B62" s="335"/>
      <c r="C62" s="335"/>
      <c r="D62" s="335"/>
      <c r="E62" s="335"/>
      <c r="F62" s="335"/>
      <c r="G62" s="335"/>
      <c r="H62" s="335"/>
      <c r="I62" s="335"/>
      <c r="J62" s="335"/>
      <c r="K62" s="262"/>
      <c r="L62" s="262"/>
      <c r="M62" s="103"/>
      <c r="N62" s="134"/>
      <c r="O62" s="134"/>
      <c r="P62" s="6"/>
      <c r="Q62" s="6"/>
      <c r="R62" s="6"/>
      <c r="S62" s="6"/>
    </row>
    <row r="63" spans="1:19" ht="30" customHeight="1" x14ac:dyDescent="0.45">
      <c r="A63" s="336" t="s">
        <v>368</v>
      </c>
      <c r="B63" s="336"/>
      <c r="C63" s="336"/>
      <c r="D63" s="336"/>
      <c r="E63" s="336"/>
      <c r="F63" s="336"/>
      <c r="G63" s="336"/>
      <c r="H63" s="336"/>
      <c r="I63" s="336"/>
      <c r="J63" s="336"/>
      <c r="K63" s="262"/>
      <c r="L63" s="262"/>
      <c r="M63" s="103"/>
      <c r="N63" s="188"/>
      <c r="O63" s="188"/>
      <c r="P63" s="104"/>
      <c r="Q63" s="104"/>
      <c r="R63" s="104"/>
      <c r="S63" s="104"/>
    </row>
    <row r="64" spans="1:19" ht="30" customHeight="1" x14ac:dyDescent="0.4">
      <c r="A64" s="335" t="s">
        <v>324</v>
      </c>
      <c r="B64" s="335"/>
      <c r="C64" s="335"/>
      <c r="D64" s="335"/>
      <c r="E64" s="335"/>
      <c r="F64" s="335"/>
      <c r="G64" s="335"/>
      <c r="H64" s="335"/>
      <c r="I64" s="335"/>
      <c r="J64" s="335"/>
      <c r="K64" s="261"/>
      <c r="L64" s="261"/>
      <c r="M64" s="98"/>
      <c r="N64" s="134"/>
      <c r="O64" s="134"/>
      <c r="P64" s="6"/>
      <c r="Q64" s="6"/>
      <c r="R64" s="6"/>
      <c r="S64" s="6"/>
    </row>
    <row r="65" spans="1:19" ht="70.5" customHeight="1" x14ac:dyDescent="0.4">
      <c r="A65" s="337" t="s">
        <v>439</v>
      </c>
      <c r="B65" s="337"/>
      <c r="C65" s="337"/>
      <c r="D65" s="337"/>
      <c r="E65" s="337"/>
      <c r="F65" s="337"/>
      <c r="G65" s="337"/>
      <c r="H65" s="337"/>
      <c r="I65" s="337"/>
      <c r="J65" s="337"/>
      <c r="K65" s="261"/>
      <c r="L65" s="261"/>
      <c r="M65" s="98"/>
      <c r="N65" s="327"/>
      <c r="O65" s="327"/>
      <c r="P65" s="6"/>
      <c r="Q65" s="6"/>
      <c r="R65" s="6"/>
      <c r="S65" s="6"/>
    </row>
    <row r="66" spans="1:19" s="46" customFormat="1" ht="33" customHeight="1" x14ac:dyDescent="0.4">
      <c r="A66" s="335" t="s">
        <v>325</v>
      </c>
      <c r="B66" s="335"/>
      <c r="C66" s="335"/>
      <c r="D66" s="335"/>
      <c r="E66" s="335"/>
      <c r="F66" s="335"/>
      <c r="G66" s="335"/>
      <c r="H66" s="335"/>
      <c r="I66" s="335"/>
      <c r="J66" s="335"/>
      <c r="K66" s="263"/>
      <c r="L66" s="263"/>
      <c r="M66" s="99"/>
      <c r="N66" s="340"/>
      <c r="O66" s="340"/>
      <c r="P66" s="45"/>
      <c r="Q66" s="45"/>
      <c r="R66" s="45"/>
      <c r="S66" s="45"/>
    </row>
    <row r="67" spans="1:19" ht="37.5" customHeight="1" x14ac:dyDescent="0.4">
      <c r="A67" s="339" t="s">
        <v>437</v>
      </c>
      <c r="B67" s="337"/>
      <c r="C67" s="337"/>
      <c r="D67" s="337"/>
      <c r="E67" s="337"/>
      <c r="F67" s="337"/>
      <c r="G67" s="337"/>
      <c r="H67" s="337"/>
      <c r="I67" s="337"/>
      <c r="J67" s="337"/>
      <c r="K67" s="264"/>
      <c r="L67" s="264"/>
      <c r="M67" s="100"/>
      <c r="N67" s="327"/>
      <c r="O67" s="327"/>
      <c r="P67" s="6"/>
      <c r="Q67" s="6"/>
      <c r="R67" s="6"/>
      <c r="S67" s="6"/>
    </row>
    <row r="68" spans="1:19" ht="30" customHeight="1" x14ac:dyDescent="0.4">
      <c r="A68" s="337" t="s">
        <v>438</v>
      </c>
      <c r="B68" s="337"/>
      <c r="C68" s="337"/>
      <c r="D68" s="337"/>
      <c r="E68" s="337"/>
      <c r="F68" s="337"/>
      <c r="G68" s="337"/>
      <c r="H68" s="337"/>
      <c r="I68" s="337"/>
      <c r="J68" s="337"/>
      <c r="K68" s="241"/>
      <c r="L68" s="241"/>
      <c r="M68" s="100"/>
      <c r="N68" s="134"/>
      <c r="O68" s="134"/>
      <c r="P68" s="104"/>
      <c r="Q68" s="104"/>
      <c r="R68" s="104"/>
      <c r="S68" s="104"/>
    </row>
    <row r="69" spans="1:19" ht="30" customHeight="1" x14ac:dyDescent="0.4">
      <c r="A69" s="335" t="s">
        <v>49</v>
      </c>
      <c r="B69" s="335"/>
      <c r="C69" s="335"/>
      <c r="D69" s="335"/>
      <c r="E69" s="335"/>
      <c r="F69" s="335"/>
      <c r="G69" s="335"/>
      <c r="H69" s="335"/>
      <c r="I69" s="335"/>
      <c r="J69" s="335"/>
      <c r="K69" s="265"/>
      <c r="L69" s="265"/>
      <c r="M69" s="100"/>
      <c r="N69" s="134"/>
      <c r="O69" s="134"/>
      <c r="P69" s="6"/>
      <c r="Q69" s="6"/>
      <c r="R69" s="6"/>
      <c r="S69" s="6"/>
    </row>
    <row r="70" spans="1:19" ht="30" customHeight="1" x14ac:dyDescent="0.4">
      <c r="A70" s="335" t="s">
        <v>316</v>
      </c>
      <c r="B70" s="335"/>
      <c r="C70" s="335"/>
      <c r="D70" s="335"/>
      <c r="E70" s="335"/>
      <c r="F70" s="335"/>
      <c r="G70" s="335"/>
      <c r="H70" s="335"/>
      <c r="I70" s="335"/>
      <c r="J70" s="335"/>
      <c r="K70" s="265"/>
      <c r="L70" s="265"/>
      <c r="M70" s="101"/>
      <c r="N70" s="327"/>
      <c r="O70" s="327"/>
      <c r="P70" s="6"/>
      <c r="Q70" s="6"/>
      <c r="R70" s="6"/>
      <c r="S70" s="6"/>
    </row>
    <row r="71" spans="1:19" ht="63" customHeight="1" x14ac:dyDescent="0.4">
      <c r="A71" s="339" t="s">
        <v>317</v>
      </c>
      <c r="B71" s="339"/>
      <c r="C71" s="339"/>
      <c r="D71" s="339"/>
      <c r="E71" s="339"/>
      <c r="F71" s="339"/>
      <c r="G71" s="339"/>
      <c r="H71" s="339"/>
      <c r="I71" s="339"/>
      <c r="J71" s="339"/>
      <c r="K71" s="265"/>
      <c r="L71" s="265"/>
      <c r="M71" s="101"/>
      <c r="N71" s="327"/>
      <c r="O71" s="327"/>
      <c r="P71" s="6"/>
      <c r="Q71" s="6"/>
      <c r="R71" s="6"/>
      <c r="S71" s="6"/>
    </row>
    <row r="72" spans="1:19" ht="73.5" customHeight="1" x14ac:dyDescent="0.4">
      <c r="A72" s="352" t="s">
        <v>101</v>
      </c>
      <c r="B72" s="352"/>
      <c r="C72" s="352"/>
      <c r="D72" s="352"/>
      <c r="E72" s="352"/>
      <c r="F72" s="352"/>
      <c r="G72" s="352"/>
      <c r="H72" s="352"/>
      <c r="I72" s="352"/>
      <c r="J72" s="352"/>
      <c r="K72" s="261"/>
      <c r="L72" s="261"/>
      <c r="M72" s="98"/>
      <c r="N72" s="327"/>
      <c r="O72" s="327"/>
      <c r="P72" s="6"/>
      <c r="Q72" s="6"/>
      <c r="R72" s="6"/>
      <c r="S72" s="6"/>
    </row>
    <row r="73" spans="1:19" ht="30" x14ac:dyDescent="0.4">
      <c r="A73" s="240" t="s">
        <v>371</v>
      </c>
      <c r="B73" s="241"/>
      <c r="C73" s="241"/>
      <c r="D73" s="241"/>
      <c r="E73" s="241"/>
      <c r="F73" s="241"/>
      <c r="G73" s="241"/>
      <c r="H73" s="241"/>
      <c r="I73" s="241"/>
      <c r="J73" s="241"/>
      <c r="K73" s="50"/>
      <c r="L73" s="50"/>
      <c r="M73" s="50"/>
      <c r="N73" s="50"/>
      <c r="O73" s="50"/>
    </row>
    <row r="74" spans="1:19" ht="68.25" customHeight="1" x14ac:dyDescent="0.4">
      <c r="A74" s="334" t="s">
        <v>372</v>
      </c>
      <c r="B74" s="334"/>
      <c r="C74" s="334"/>
      <c r="D74" s="334"/>
      <c r="E74" s="334"/>
      <c r="F74" s="334"/>
      <c r="G74" s="334"/>
      <c r="H74" s="334"/>
      <c r="I74" s="334"/>
      <c r="J74" s="334"/>
    </row>
    <row r="75" spans="1:19" ht="72" customHeight="1" x14ac:dyDescent="0.4">
      <c r="A75" s="334" t="s">
        <v>373</v>
      </c>
      <c r="B75" s="334"/>
      <c r="C75" s="334"/>
      <c r="D75" s="334"/>
      <c r="E75" s="334"/>
      <c r="F75" s="334"/>
      <c r="G75" s="334"/>
      <c r="H75" s="334"/>
      <c r="I75" s="334"/>
      <c r="J75" s="334"/>
    </row>
    <row r="76" spans="1:19" ht="30" x14ac:dyDescent="0.4">
      <c r="A76" s="334" t="s">
        <v>374</v>
      </c>
      <c r="B76" s="334"/>
      <c r="C76" s="334"/>
      <c r="D76" s="334"/>
      <c r="E76" s="334"/>
      <c r="F76" s="334"/>
      <c r="G76" s="334"/>
      <c r="H76" s="334"/>
      <c r="I76" s="334"/>
      <c r="J76" s="334"/>
    </row>
    <row r="77" spans="1:19" ht="30" x14ac:dyDescent="0.4">
      <c r="A77" s="335" t="s">
        <v>318</v>
      </c>
      <c r="B77" s="335"/>
      <c r="C77" s="335"/>
      <c r="D77" s="335"/>
      <c r="E77" s="335"/>
      <c r="F77" s="335"/>
      <c r="G77" s="335"/>
      <c r="H77" s="335"/>
      <c r="I77" s="335"/>
      <c r="J77" s="335"/>
    </row>
  </sheetData>
  <mergeCells count="48">
    <mergeCell ref="A77:J77"/>
    <mergeCell ref="A71:J71"/>
    <mergeCell ref="A72:J72"/>
    <mergeCell ref="A74:J74"/>
    <mergeCell ref="A75:J75"/>
    <mergeCell ref="A76:J76"/>
    <mergeCell ref="M12:M54"/>
    <mergeCell ref="A14:H14"/>
    <mergeCell ref="A21:H21"/>
    <mergeCell ref="A28:H28"/>
    <mergeCell ref="A35:H35"/>
    <mergeCell ref="A37:H37"/>
    <mergeCell ref="A39:H39"/>
    <mergeCell ref="A46:H46"/>
    <mergeCell ref="A53:H53"/>
    <mergeCell ref="L12:L54"/>
    <mergeCell ref="N67:O67"/>
    <mergeCell ref="N70:O70"/>
    <mergeCell ref="N66:O66"/>
    <mergeCell ref="N72:O72"/>
    <mergeCell ref="N71:O71"/>
    <mergeCell ref="A66:J66"/>
    <mergeCell ref="A67:J67"/>
    <mergeCell ref="A68:J68"/>
    <mergeCell ref="A69:J69"/>
    <mergeCell ref="A70:J70"/>
    <mergeCell ref="N65:O65"/>
    <mergeCell ref="A1:E1"/>
    <mergeCell ref="A2:D2"/>
    <mergeCell ref="A3:E3"/>
    <mergeCell ref="A10:L10"/>
    <mergeCell ref="A6:M7"/>
    <mergeCell ref="A9:L9"/>
    <mergeCell ref="A57:J58"/>
    <mergeCell ref="A59:J59"/>
    <mergeCell ref="A60:J60"/>
    <mergeCell ref="A61:J61"/>
    <mergeCell ref="A62:J62"/>
    <mergeCell ref="A63:J63"/>
    <mergeCell ref="A64:J64"/>
    <mergeCell ref="A65:J65"/>
    <mergeCell ref="L5:M5"/>
    <mergeCell ref="A56:J56"/>
    <mergeCell ref="A8:L8"/>
    <mergeCell ref="A55:L55"/>
    <mergeCell ref="A12:H12"/>
    <mergeCell ref="J12:J54"/>
    <mergeCell ref="K12:K54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4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5" t="s">
        <v>20</v>
      </c>
      <c r="B1" s="35"/>
      <c r="C1" s="35"/>
      <c r="F1" s="9"/>
    </row>
    <row r="2" spans="1:6" ht="18" x14ac:dyDescent="0.25">
      <c r="A2" s="35" t="s">
        <v>198</v>
      </c>
      <c r="B2" s="35"/>
      <c r="C2" s="35"/>
      <c r="F2" s="9"/>
    </row>
    <row r="3" spans="1:6" ht="18" x14ac:dyDescent="0.25">
      <c r="A3" s="35" t="s">
        <v>166</v>
      </c>
      <c r="B3" s="35"/>
      <c r="C3" s="35"/>
      <c r="F3" s="9"/>
    </row>
    <row r="4" spans="1:6" x14ac:dyDescent="0.25">
      <c r="F4" s="9"/>
    </row>
    <row r="5" spans="1:6" ht="59.25" customHeight="1" x14ac:dyDescent="0.25">
      <c r="F5" s="9"/>
    </row>
    <row r="6" spans="1:6" ht="19.5" x14ac:dyDescent="0.25">
      <c r="A6" s="17"/>
      <c r="B6" s="17"/>
      <c r="C6" s="557" t="s">
        <v>32</v>
      </c>
      <c r="D6" s="557"/>
      <c r="E6" s="557"/>
      <c r="F6" s="557"/>
    </row>
    <row r="7" spans="1:6" ht="33" customHeight="1" x14ac:dyDescent="0.25">
      <c r="A7" s="17"/>
      <c r="B7" s="17"/>
      <c r="C7" s="34"/>
      <c r="D7" s="34"/>
      <c r="E7" s="34"/>
      <c r="F7" s="34"/>
    </row>
    <row r="8" spans="1:6" ht="19.5" x14ac:dyDescent="0.25">
      <c r="A8" s="33" t="s">
        <v>165</v>
      </c>
      <c r="B8" s="17"/>
      <c r="C8" s="34"/>
      <c r="D8" s="34"/>
      <c r="E8" s="34"/>
      <c r="F8" s="34"/>
    </row>
    <row r="9" spans="1:6" ht="21" x14ac:dyDescent="0.35">
      <c r="A9" s="33"/>
      <c r="C9" s="18"/>
      <c r="D9" s="18"/>
      <c r="E9" s="18"/>
      <c r="F9" s="10"/>
    </row>
    <row r="10" spans="1:6" x14ac:dyDescent="0.25">
      <c r="A10" s="558" t="s">
        <v>33</v>
      </c>
      <c r="B10" s="560" t="s">
        <v>36</v>
      </c>
      <c r="C10" s="555" t="s">
        <v>34</v>
      </c>
      <c r="D10" s="555" t="s">
        <v>21</v>
      </c>
      <c r="E10" s="555" t="s">
        <v>105</v>
      </c>
      <c r="F10" s="559" t="s">
        <v>164</v>
      </c>
    </row>
    <row r="11" spans="1:6" ht="27" customHeight="1" x14ac:dyDescent="0.25">
      <c r="A11" s="558"/>
      <c r="B11" s="561"/>
      <c r="C11" s="555"/>
      <c r="D11" s="555"/>
      <c r="E11" s="555"/>
      <c r="F11" s="559"/>
    </row>
    <row r="12" spans="1:6" ht="109.9" customHeight="1" x14ac:dyDescent="0.25">
      <c r="A12" s="28">
        <v>1</v>
      </c>
      <c r="B12" s="28">
        <v>621</v>
      </c>
      <c r="C12" s="29" t="s">
        <v>163</v>
      </c>
      <c r="D12" s="32"/>
      <c r="E12" s="32"/>
      <c r="F12" s="25">
        <v>1500</v>
      </c>
    </row>
    <row r="13" spans="1:6" ht="134.44999999999999" customHeight="1" x14ac:dyDescent="0.25">
      <c r="A13" s="28">
        <v>2</v>
      </c>
      <c r="B13" s="28" t="s">
        <v>162</v>
      </c>
      <c r="C13" s="29" t="s">
        <v>161</v>
      </c>
      <c r="D13" s="31"/>
      <c r="E13" s="31"/>
      <c r="F13" s="25">
        <v>1430</v>
      </c>
    </row>
    <row r="14" spans="1:6" ht="133.15" customHeight="1" x14ac:dyDescent="0.25">
      <c r="A14" s="28">
        <v>3</v>
      </c>
      <c r="B14" s="28" t="s">
        <v>160</v>
      </c>
      <c r="C14" s="29" t="s">
        <v>159</v>
      </c>
      <c r="D14" s="30"/>
      <c r="E14" s="30"/>
      <c r="F14" s="25">
        <v>1600</v>
      </c>
    </row>
    <row r="15" spans="1:6" ht="132" customHeight="1" x14ac:dyDescent="0.25">
      <c r="A15" s="28">
        <v>4</v>
      </c>
      <c r="B15" s="28" t="s">
        <v>158</v>
      </c>
      <c r="C15" s="29" t="s">
        <v>157</v>
      </c>
      <c r="D15" s="30"/>
      <c r="E15" s="30"/>
      <c r="F15" s="25">
        <v>680</v>
      </c>
    </row>
    <row r="16" spans="1:6" ht="109.9" customHeight="1" x14ac:dyDescent="0.25">
      <c r="A16" s="28">
        <v>5</v>
      </c>
      <c r="B16" s="28" t="s">
        <v>156</v>
      </c>
      <c r="C16" s="29" t="s">
        <v>155</v>
      </c>
      <c r="D16" s="26"/>
      <c r="E16" s="26"/>
      <c r="F16" s="25">
        <v>1370</v>
      </c>
    </row>
    <row r="17" spans="1:6" ht="141.75" customHeight="1" x14ac:dyDescent="0.25">
      <c r="A17" s="28">
        <v>6</v>
      </c>
      <c r="B17" s="28" t="s">
        <v>154</v>
      </c>
      <c r="C17" s="29" t="s">
        <v>153</v>
      </c>
      <c r="D17" s="26"/>
      <c r="E17" s="26"/>
      <c r="F17" s="25">
        <v>2600</v>
      </c>
    </row>
    <row r="18" spans="1:6" ht="87.6" customHeight="1" x14ac:dyDescent="0.25">
      <c r="A18" s="28">
        <v>7</v>
      </c>
      <c r="B18" s="28" t="s">
        <v>152</v>
      </c>
      <c r="C18" s="29" t="s">
        <v>151</v>
      </c>
      <c r="D18" s="26"/>
      <c r="E18" s="26"/>
      <c r="F18" s="25">
        <v>10</v>
      </c>
    </row>
    <row r="19" spans="1:6" ht="141" customHeight="1" x14ac:dyDescent="0.25">
      <c r="A19" s="28">
        <v>6</v>
      </c>
      <c r="B19" s="28" t="s">
        <v>150</v>
      </c>
      <c r="C19" s="27" t="s">
        <v>149</v>
      </c>
      <c r="D19" s="26"/>
      <c r="E19" s="26"/>
      <c r="F19" s="25">
        <v>120</v>
      </c>
    </row>
    <row r="20" spans="1:6" x14ac:dyDescent="0.25">
      <c r="F20" s="9"/>
    </row>
    <row r="21" spans="1:6" ht="18" x14ac:dyDescent="0.25">
      <c r="A21" s="556" t="s">
        <v>199</v>
      </c>
      <c r="B21" s="556"/>
      <c r="C21" s="556"/>
      <c r="D21" s="556"/>
      <c r="E21" s="556"/>
      <c r="F21" s="556"/>
    </row>
    <row r="22" spans="1:6" x14ac:dyDescent="0.25">
      <c r="C22" s="554"/>
      <c r="D22" s="554"/>
      <c r="E22" s="554"/>
      <c r="F22" s="554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3"/>
  <sheetViews>
    <sheetView zoomScale="50" zoomScaleNormal="50" workbookViewId="0">
      <selection activeCell="J9" sqref="J9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46" t="s">
        <v>74</v>
      </c>
      <c r="B1" s="446"/>
      <c r="C1" s="446"/>
      <c r="D1" s="446"/>
    </row>
    <row r="2" spans="1:10" ht="27.6" customHeight="1" x14ac:dyDescent="0.35">
      <c r="A2" s="446" t="s">
        <v>307</v>
      </c>
      <c r="B2" s="446"/>
      <c r="C2" s="446"/>
      <c r="D2" s="44"/>
    </row>
    <row r="3" spans="1:10" ht="27" x14ac:dyDescent="0.25">
      <c r="A3" s="447" t="s">
        <v>9</v>
      </c>
      <c r="B3" s="447"/>
      <c r="C3" s="447"/>
      <c r="D3" s="447"/>
    </row>
    <row r="4" spans="1:10" s="22" customFormat="1" x14ac:dyDescent="0.25">
      <c r="A4"/>
      <c r="B4"/>
      <c r="C4"/>
      <c r="D4"/>
      <c r="E4"/>
      <c r="F4"/>
      <c r="G4"/>
      <c r="H4"/>
      <c r="I4"/>
      <c r="J4"/>
    </row>
    <row r="5" spans="1:10" s="22" customFormat="1" ht="58.5" customHeight="1" x14ac:dyDescent="0.45">
      <c r="A5"/>
      <c r="B5" s="77" t="s">
        <v>535</v>
      </c>
      <c r="C5" s="78"/>
      <c r="D5" s="78"/>
      <c r="E5"/>
      <c r="F5"/>
      <c r="J5" s="64"/>
    </row>
    <row r="6" spans="1:10" s="22" customFormat="1" ht="15" customHeight="1" x14ac:dyDescent="0.45">
      <c r="A6" s="332" t="s">
        <v>342</v>
      </c>
      <c r="B6" s="332"/>
      <c r="C6" s="71"/>
      <c r="D6" s="71"/>
      <c r="E6" s="71"/>
      <c r="F6" s="71"/>
      <c r="G6" s="71"/>
      <c r="H6" s="71"/>
      <c r="I6" s="71"/>
      <c r="J6" s="71"/>
    </row>
    <row r="7" spans="1:10" s="22" customFormat="1" ht="15" customHeight="1" x14ac:dyDescent="0.45">
      <c r="A7" s="332"/>
      <c r="B7" s="332"/>
      <c r="C7" s="71"/>
      <c r="D7" s="71"/>
      <c r="E7" s="71"/>
      <c r="F7" s="71"/>
      <c r="G7" s="71"/>
      <c r="H7" s="71"/>
      <c r="I7" s="71"/>
      <c r="J7" s="71"/>
    </row>
    <row r="8" spans="1:10" s="22" customFormat="1" x14ac:dyDescent="0.25">
      <c r="A8" s="66"/>
      <c r="B8" s="66"/>
      <c r="C8"/>
      <c r="D8"/>
      <c r="E8"/>
      <c r="F8"/>
      <c r="G8"/>
      <c r="H8"/>
      <c r="I8"/>
      <c r="J8"/>
    </row>
    <row r="9" spans="1:10" s="22" customFormat="1" ht="35.1" customHeight="1" x14ac:dyDescent="0.4">
      <c r="A9" s="91" t="s">
        <v>22</v>
      </c>
      <c r="B9" s="91" t="s">
        <v>343</v>
      </c>
      <c r="C9"/>
      <c r="D9"/>
      <c r="E9"/>
      <c r="F9"/>
      <c r="G9"/>
      <c r="H9"/>
      <c r="I9"/>
      <c r="J9"/>
    </row>
    <row r="10" spans="1:10" s="75" customFormat="1" ht="35.1" customHeight="1" x14ac:dyDescent="0.25">
      <c r="A10" s="313" t="s">
        <v>510</v>
      </c>
      <c r="B10" s="314">
        <v>5300</v>
      </c>
    </row>
    <row r="11" spans="1:10" s="22" customFormat="1" ht="35.1" customHeight="1" x14ac:dyDescent="0.25">
      <c r="A11" s="313" t="s">
        <v>511</v>
      </c>
      <c r="B11" s="314">
        <v>7700</v>
      </c>
    </row>
    <row r="12" spans="1:10" s="22" customFormat="1" ht="35.1" customHeight="1" x14ac:dyDescent="0.25">
      <c r="A12" s="313" t="s">
        <v>512</v>
      </c>
      <c r="B12" s="314">
        <v>6000</v>
      </c>
    </row>
    <row r="13" spans="1:10" s="22" customFormat="1" ht="35.1" customHeight="1" x14ac:dyDescent="0.25">
      <c r="A13" s="313" t="s">
        <v>513</v>
      </c>
      <c r="B13" s="314">
        <v>6000</v>
      </c>
    </row>
    <row r="14" spans="1:10" s="22" customFormat="1" ht="35.1" customHeight="1" x14ac:dyDescent="0.25">
      <c r="A14" s="313" t="s">
        <v>514</v>
      </c>
      <c r="B14" s="314">
        <v>6300</v>
      </c>
    </row>
    <row r="15" spans="1:10" s="22" customFormat="1" ht="35.1" customHeight="1" x14ac:dyDescent="0.25">
      <c r="A15" s="313" t="s">
        <v>515</v>
      </c>
      <c r="B15" s="314">
        <v>7800</v>
      </c>
    </row>
    <row r="16" spans="1:10" s="22" customFormat="1" ht="35.1" customHeight="1" x14ac:dyDescent="0.25">
      <c r="A16" s="313" t="s">
        <v>516</v>
      </c>
      <c r="B16" s="314">
        <v>3200</v>
      </c>
    </row>
    <row r="17" spans="1:2" s="22" customFormat="1" ht="35.1" customHeight="1" x14ac:dyDescent="0.25">
      <c r="A17" s="313" t="s">
        <v>517</v>
      </c>
      <c r="B17" s="314">
        <v>3200</v>
      </c>
    </row>
    <row r="18" spans="1:2" s="22" customFormat="1" ht="35.1" customHeight="1" x14ac:dyDescent="0.25">
      <c r="A18" s="313" t="s">
        <v>518</v>
      </c>
      <c r="B18" s="314">
        <v>3300</v>
      </c>
    </row>
    <row r="19" spans="1:2" s="22" customFormat="1" ht="35.1" customHeight="1" x14ac:dyDescent="0.25">
      <c r="A19" s="313" t="s">
        <v>519</v>
      </c>
      <c r="B19" s="314">
        <v>3300</v>
      </c>
    </row>
    <row r="20" spans="1:2" s="22" customFormat="1" ht="35.1" customHeight="1" x14ac:dyDescent="0.25">
      <c r="A20" s="313" t="s">
        <v>520</v>
      </c>
      <c r="B20" s="314">
        <v>3300</v>
      </c>
    </row>
    <row r="21" spans="1:2" s="22" customFormat="1" ht="35.1" customHeight="1" x14ac:dyDescent="0.25">
      <c r="A21" s="313" t="s">
        <v>521</v>
      </c>
      <c r="B21" s="314">
        <v>3100</v>
      </c>
    </row>
    <row r="22" spans="1:2" s="22" customFormat="1" ht="35.1" customHeight="1" x14ac:dyDescent="0.25">
      <c r="A22" s="313" t="s">
        <v>533</v>
      </c>
      <c r="B22" s="314">
        <v>3100</v>
      </c>
    </row>
    <row r="23" spans="1:2" s="22" customFormat="1" ht="35.1" customHeight="1" x14ac:dyDescent="0.25">
      <c r="A23" s="313" t="s">
        <v>532</v>
      </c>
      <c r="B23" s="314">
        <v>3400</v>
      </c>
    </row>
    <row r="24" spans="1:2" s="22" customFormat="1" ht="35.1" customHeight="1" x14ac:dyDescent="0.25">
      <c r="A24" s="313" t="s">
        <v>531</v>
      </c>
      <c r="B24" s="314">
        <v>3400</v>
      </c>
    </row>
    <row r="25" spans="1:2" s="22" customFormat="1" ht="35.1" customHeight="1" x14ac:dyDescent="0.25">
      <c r="A25" s="313" t="s">
        <v>530</v>
      </c>
      <c r="B25" s="314">
        <v>3400</v>
      </c>
    </row>
    <row r="26" spans="1:2" s="22" customFormat="1" ht="35.1" customHeight="1" x14ac:dyDescent="0.25">
      <c r="A26" s="313" t="s">
        <v>529</v>
      </c>
      <c r="B26" s="314">
        <v>4000</v>
      </c>
    </row>
    <row r="27" spans="1:2" s="22" customFormat="1" ht="35.1" customHeight="1" x14ac:dyDescent="0.25">
      <c r="A27" s="313" t="s">
        <v>528</v>
      </c>
      <c r="B27" s="314">
        <v>3400</v>
      </c>
    </row>
    <row r="28" spans="1:2" s="22" customFormat="1" ht="35.1" customHeight="1" x14ac:dyDescent="0.25">
      <c r="A28" s="313" t="s">
        <v>527</v>
      </c>
      <c r="B28" s="314">
        <v>3400</v>
      </c>
    </row>
    <row r="29" spans="1:2" s="22" customFormat="1" ht="35.1" customHeight="1" x14ac:dyDescent="0.25">
      <c r="A29" s="313" t="s">
        <v>526</v>
      </c>
      <c r="B29" s="314">
        <v>3500</v>
      </c>
    </row>
    <row r="30" spans="1:2" s="22" customFormat="1" ht="35.1" customHeight="1" x14ac:dyDescent="0.25">
      <c r="A30" s="313" t="s">
        <v>525</v>
      </c>
      <c r="B30" s="314">
        <v>3500</v>
      </c>
    </row>
    <row r="31" spans="1:2" s="22" customFormat="1" ht="35.1" customHeight="1" x14ac:dyDescent="0.25">
      <c r="A31" s="313" t="s">
        <v>523</v>
      </c>
      <c r="B31" s="314">
        <v>6100</v>
      </c>
    </row>
    <row r="32" spans="1:2" s="22" customFormat="1" ht="35.1" customHeight="1" x14ac:dyDescent="0.25">
      <c r="A32" s="313" t="s">
        <v>522</v>
      </c>
      <c r="B32" s="314">
        <v>6100</v>
      </c>
    </row>
    <row r="33" spans="1:2" s="22" customFormat="1" ht="35.1" customHeight="1" x14ac:dyDescent="0.25">
      <c r="A33" s="313" t="s">
        <v>524</v>
      </c>
      <c r="B33" s="314">
        <v>6500</v>
      </c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workbookViewId="0">
      <selection activeCell="C7" sqref="C7:C29"/>
    </sheetView>
  </sheetViews>
  <sheetFormatPr defaultRowHeight="15" x14ac:dyDescent="0.25"/>
  <cols>
    <col min="1" max="1" width="21.140625" style="19" customWidth="1"/>
    <col min="2" max="2" width="52.28515625" customWidth="1"/>
    <col min="3" max="3" width="17.42578125" customWidth="1"/>
  </cols>
  <sheetData>
    <row r="1" spans="1:3" ht="15.75" x14ac:dyDescent="0.25">
      <c r="A1" s="147" t="s">
        <v>68</v>
      </c>
      <c r="B1" s="148"/>
      <c r="C1" s="148"/>
    </row>
    <row r="2" spans="1:3" ht="15.75" x14ac:dyDescent="0.25">
      <c r="A2" s="147" t="s">
        <v>197</v>
      </c>
      <c r="B2" s="148"/>
      <c r="C2" s="148"/>
    </row>
    <row r="3" spans="1:3" ht="15.75" x14ac:dyDescent="0.25">
      <c r="A3" s="147" t="s">
        <v>9</v>
      </c>
      <c r="B3" s="148"/>
      <c r="C3" s="148"/>
    </row>
    <row r="4" spans="1:3" ht="15.75" x14ac:dyDescent="0.25">
      <c r="A4" s="149"/>
      <c r="B4" s="148"/>
      <c r="C4" s="148"/>
    </row>
    <row r="5" spans="1:3" ht="15.75" x14ac:dyDescent="0.25">
      <c r="A5" s="149"/>
      <c r="B5" s="148"/>
      <c r="C5" s="148"/>
    </row>
    <row r="6" spans="1:3" ht="15.75" x14ac:dyDescent="0.25">
      <c r="A6" s="4" t="s">
        <v>22</v>
      </c>
      <c r="B6" s="150" t="s">
        <v>21</v>
      </c>
      <c r="C6" s="4" t="s">
        <v>244</v>
      </c>
    </row>
    <row r="7" spans="1:3" ht="102" customHeight="1" x14ac:dyDescent="0.25">
      <c r="A7" s="4" t="s">
        <v>231</v>
      </c>
      <c r="B7" s="151"/>
      <c r="C7" s="4">
        <v>150</v>
      </c>
    </row>
    <row r="8" spans="1:3" ht="102" customHeight="1" x14ac:dyDescent="0.25">
      <c r="A8" s="4" t="s">
        <v>232</v>
      </c>
      <c r="B8" s="151"/>
      <c r="C8" s="4">
        <v>150</v>
      </c>
    </row>
    <row r="9" spans="1:3" ht="102" customHeight="1" x14ac:dyDescent="0.25">
      <c r="A9" s="4" t="s">
        <v>233</v>
      </c>
      <c r="B9" s="151"/>
      <c r="C9" s="4">
        <v>150</v>
      </c>
    </row>
    <row r="10" spans="1:3" ht="102" customHeight="1" x14ac:dyDescent="0.25">
      <c r="A10" s="4" t="s">
        <v>234</v>
      </c>
      <c r="B10" s="151"/>
      <c r="C10" s="4">
        <v>150</v>
      </c>
    </row>
    <row r="11" spans="1:3" ht="102" customHeight="1" x14ac:dyDescent="0.25">
      <c r="A11" s="4" t="s">
        <v>235</v>
      </c>
      <c r="B11" s="151"/>
      <c r="C11" s="4">
        <v>150</v>
      </c>
    </row>
    <row r="12" spans="1:3" ht="102" customHeight="1" x14ac:dyDescent="0.25">
      <c r="A12" s="4" t="s">
        <v>236</v>
      </c>
      <c r="B12" s="151"/>
      <c r="C12" s="4">
        <v>100</v>
      </c>
    </row>
    <row r="13" spans="1:3" ht="102" customHeight="1" x14ac:dyDescent="0.25">
      <c r="A13" s="4" t="s">
        <v>237</v>
      </c>
      <c r="B13" s="151"/>
      <c r="C13" s="4">
        <v>150</v>
      </c>
    </row>
    <row r="14" spans="1:3" ht="102" customHeight="1" x14ac:dyDescent="0.25">
      <c r="A14" s="4" t="s">
        <v>238</v>
      </c>
      <c r="B14" s="151"/>
      <c r="C14" s="4">
        <v>300</v>
      </c>
    </row>
    <row r="15" spans="1:3" ht="102" customHeight="1" x14ac:dyDescent="0.25">
      <c r="A15" s="4" t="s">
        <v>239</v>
      </c>
      <c r="B15" s="151"/>
      <c r="C15" s="4">
        <v>300</v>
      </c>
    </row>
    <row r="16" spans="1:3" ht="120" customHeight="1" x14ac:dyDescent="0.25">
      <c r="A16" s="4" t="s">
        <v>245</v>
      </c>
      <c r="B16" s="151"/>
      <c r="C16" s="4">
        <v>300</v>
      </c>
    </row>
    <row r="17" spans="1:3" ht="102" customHeight="1" x14ac:dyDescent="0.25">
      <c r="A17" s="4" t="s">
        <v>240</v>
      </c>
      <c r="B17" s="151"/>
      <c r="C17" s="4">
        <v>150</v>
      </c>
    </row>
    <row r="18" spans="1:3" ht="102" customHeight="1" x14ac:dyDescent="0.25">
      <c r="A18" s="4" t="s">
        <v>241</v>
      </c>
      <c r="B18" s="151"/>
      <c r="C18" s="4">
        <v>150</v>
      </c>
    </row>
    <row r="19" spans="1:3" ht="102" customHeight="1" x14ac:dyDescent="0.25">
      <c r="A19" s="4" t="s">
        <v>246</v>
      </c>
      <c r="B19" s="151"/>
      <c r="C19" s="4">
        <v>100</v>
      </c>
    </row>
    <row r="20" spans="1:3" ht="102" customHeight="1" x14ac:dyDescent="0.25">
      <c r="A20" s="4" t="s">
        <v>247</v>
      </c>
      <c r="B20" s="151"/>
      <c r="C20" s="4">
        <v>100</v>
      </c>
    </row>
    <row r="21" spans="1:3" ht="102" customHeight="1" x14ac:dyDescent="0.25">
      <c r="A21" s="4" t="s">
        <v>242</v>
      </c>
      <c r="B21" s="151"/>
      <c r="C21" s="4">
        <v>100</v>
      </c>
    </row>
    <row r="22" spans="1:3" ht="102" customHeight="1" x14ac:dyDescent="0.25">
      <c r="A22" s="4" t="s">
        <v>248</v>
      </c>
      <c r="B22" s="151"/>
      <c r="C22" s="4">
        <v>150</v>
      </c>
    </row>
    <row r="23" spans="1:3" ht="102" customHeight="1" x14ac:dyDescent="0.25">
      <c r="A23" s="4" t="s">
        <v>249</v>
      </c>
      <c r="B23" s="151"/>
      <c r="C23" s="4">
        <v>100</v>
      </c>
    </row>
    <row r="24" spans="1:3" ht="127.5" customHeight="1" x14ac:dyDescent="0.25">
      <c r="A24" s="4" t="s">
        <v>250</v>
      </c>
      <c r="B24" s="151"/>
      <c r="C24" s="4">
        <v>200</v>
      </c>
    </row>
    <row r="25" spans="1:3" ht="114" customHeight="1" x14ac:dyDescent="0.25">
      <c r="A25" s="4" t="s">
        <v>251</v>
      </c>
      <c r="B25" s="151"/>
      <c r="C25" s="4">
        <v>200</v>
      </c>
    </row>
    <row r="26" spans="1:3" ht="102" customHeight="1" x14ac:dyDescent="0.25">
      <c r="A26" s="4" t="s">
        <v>252</v>
      </c>
      <c r="B26" s="151"/>
      <c r="C26" s="4">
        <v>100</v>
      </c>
    </row>
    <row r="27" spans="1:3" ht="102" customHeight="1" x14ac:dyDescent="0.25">
      <c r="A27" s="4" t="s">
        <v>253</v>
      </c>
      <c r="B27" s="151"/>
      <c r="C27" s="4">
        <v>150</v>
      </c>
    </row>
    <row r="28" spans="1:3" ht="102" customHeight="1" x14ac:dyDescent="0.25">
      <c r="A28" s="4" t="s">
        <v>243</v>
      </c>
      <c r="B28" s="151"/>
      <c r="C28" s="4">
        <v>100</v>
      </c>
    </row>
    <row r="29" spans="1:3" ht="102" customHeight="1" x14ac:dyDescent="0.25">
      <c r="A29" s="4" t="s">
        <v>254</v>
      </c>
      <c r="B29" s="151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zoomScale="50" zoomScaleNormal="50" workbookViewId="0">
      <selection activeCell="J6" sqref="J6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</cols>
  <sheetData>
    <row r="1" spans="1:20" ht="28.5" x14ac:dyDescent="0.45">
      <c r="A1" s="328" t="s">
        <v>74</v>
      </c>
      <c r="B1" s="328"/>
      <c r="C1" s="328"/>
      <c r="D1" s="328"/>
      <c r="E1" s="328"/>
      <c r="F1" s="50"/>
      <c r="G1" s="50"/>
      <c r="H1" s="50"/>
      <c r="I1" s="50"/>
      <c r="J1" s="50"/>
      <c r="K1" s="50"/>
      <c r="L1" s="3"/>
      <c r="M1" s="3"/>
      <c r="N1" s="63"/>
      <c r="O1" s="63"/>
      <c r="P1" s="63"/>
      <c r="Q1" s="63"/>
      <c r="R1" s="63"/>
      <c r="S1" s="63"/>
      <c r="T1" s="63"/>
    </row>
    <row r="2" spans="1:20" ht="28.5" customHeight="1" x14ac:dyDescent="0.45">
      <c r="A2" s="328" t="s">
        <v>307</v>
      </c>
      <c r="B2" s="328"/>
      <c r="C2" s="328"/>
      <c r="D2" s="328"/>
      <c r="E2" s="51"/>
      <c r="F2" s="50"/>
      <c r="G2" s="50"/>
      <c r="H2" s="50"/>
      <c r="I2" s="50"/>
      <c r="J2" s="50"/>
      <c r="K2" s="50"/>
      <c r="L2" s="3"/>
      <c r="M2" s="3"/>
      <c r="N2" s="63"/>
      <c r="O2" s="63"/>
      <c r="P2" s="63"/>
      <c r="Q2" s="63"/>
      <c r="R2" s="63"/>
      <c r="S2" s="63"/>
      <c r="T2" s="63"/>
    </row>
    <row r="3" spans="1:20" ht="28.5" x14ac:dyDescent="0.45">
      <c r="A3" s="329" t="s">
        <v>9</v>
      </c>
      <c r="B3" s="329"/>
      <c r="C3" s="329"/>
      <c r="D3" s="329"/>
      <c r="E3" s="329"/>
      <c r="F3" s="50"/>
      <c r="G3" s="50"/>
      <c r="H3" s="50"/>
      <c r="I3" s="50"/>
      <c r="J3" s="50"/>
      <c r="K3" s="50"/>
      <c r="L3" s="3"/>
      <c r="M3" s="3"/>
      <c r="N3" s="63"/>
      <c r="O3" s="63"/>
      <c r="P3" s="63"/>
      <c r="Q3" s="63"/>
      <c r="R3" s="63"/>
      <c r="S3" s="63"/>
      <c r="T3" s="63"/>
    </row>
    <row r="4" spans="1:20" ht="28.5" x14ac:dyDescent="0.4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3"/>
      <c r="M4" s="3"/>
      <c r="N4" s="63"/>
      <c r="O4" s="63"/>
      <c r="P4" s="63"/>
      <c r="Q4" s="63"/>
      <c r="R4" s="63"/>
      <c r="S4" s="63"/>
      <c r="T4" s="63"/>
    </row>
    <row r="5" spans="1:20" ht="61.5" customHeight="1" x14ac:dyDescent="0.45">
      <c r="A5" s="50"/>
      <c r="B5" s="50"/>
      <c r="C5" s="50"/>
      <c r="D5" s="50"/>
      <c r="E5" s="50"/>
      <c r="F5" s="50"/>
      <c r="G5" s="50"/>
      <c r="H5" s="338" t="s">
        <v>534</v>
      </c>
      <c r="I5" s="338"/>
      <c r="J5" s="78"/>
      <c r="K5" s="64"/>
      <c r="L5" s="3"/>
      <c r="M5" s="3"/>
      <c r="N5" s="63"/>
      <c r="O5" s="63"/>
      <c r="P5" s="63"/>
      <c r="Q5" s="63"/>
      <c r="R5" s="63"/>
      <c r="S5" s="63"/>
      <c r="T5" s="63"/>
    </row>
    <row r="6" spans="1:20" ht="28.5" customHeight="1" x14ac:dyDescent="0.45">
      <c r="A6" s="332" t="s">
        <v>319</v>
      </c>
      <c r="B6" s="332"/>
      <c r="C6" s="332"/>
      <c r="D6" s="332"/>
      <c r="E6" s="332"/>
      <c r="F6" s="332"/>
      <c r="G6" s="332"/>
      <c r="H6" s="332"/>
      <c r="I6" s="332"/>
      <c r="J6" s="71"/>
      <c r="K6" s="71"/>
      <c r="L6" s="3"/>
      <c r="M6" s="3"/>
      <c r="N6" s="63"/>
      <c r="O6" s="63"/>
      <c r="P6" s="63"/>
      <c r="Q6" s="63"/>
      <c r="R6" s="63"/>
      <c r="S6" s="63"/>
      <c r="T6" s="63"/>
    </row>
    <row r="7" spans="1:20" ht="28.5" customHeight="1" x14ac:dyDescent="0.45">
      <c r="A7" s="332"/>
      <c r="B7" s="332"/>
      <c r="C7" s="332"/>
      <c r="D7" s="332"/>
      <c r="E7" s="332"/>
      <c r="F7" s="332"/>
      <c r="G7" s="332"/>
      <c r="H7" s="332"/>
      <c r="I7" s="332"/>
      <c r="J7" s="71"/>
      <c r="K7" s="71"/>
      <c r="L7" s="3"/>
      <c r="M7" s="3"/>
      <c r="N7" s="63"/>
      <c r="O7" s="63"/>
      <c r="P7" s="63"/>
      <c r="Q7" s="63"/>
      <c r="R7" s="63"/>
      <c r="S7" s="63"/>
      <c r="T7" s="63"/>
    </row>
    <row r="8" spans="1:20" ht="33" x14ac:dyDescent="0.45">
      <c r="A8" s="316" t="s">
        <v>320</v>
      </c>
      <c r="B8" s="316"/>
      <c r="C8" s="316"/>
      <c r="D8" s="316"/>
      <c r="E8" s="316"/>
      <c r="F8" s="316"/>
      <c r="G8" s="316"/>
      <c r="H8" s="316"/>
      <c r="I8" s="316"/>
      <c r="J8" s="64"/>
      <c r="K8" s="105"/>
      <c r="L8" s="3"/>
      <c r="M8" s="3"/>
      <c r="N8" s="63"/>
      <c r="O8" s="63"/>
      <c r="P8" s="63"/>
      <c r="Q8" s="63"/>
      <c r="R8" s="63"/>
      <c r="S8" s="63"/>
      <c r="T8" s="63"/>
    </row>
    <row r="9" spans="1:20" ht="31.5" thickBot="1" x14ac:dyDescent="0.5">
      <c r="A9" s="394" t="s">
        <v>102</v>
      </c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"/>
      <c r="M9" s="3"/>
      <c r="N9" s="63"/>
      <c r="O9" s="63"/>
      <c r="P9" s="63"/>
      <c r="Q9" s="63"/>
      <c r="R9" s="63"/>
      <c r="S9" s="63"/>
      <c r="T9" s="63"/>
    </row>
    <row r="10" spans="1:20" ht="29.25" thickBot="1" x14ac:dyDescent="0.5">
      <c r="A10" s="566" t="s">
        <v>17</v>
      </c>
      <c r="B10" s="566"/>
      <c r="C10" s="563" t="s">
        <v>86</v>
      </c>
      <c r="D10" s="564"/>
      <c r="E10" s="564"/>
      <c r="F10" s="564"/>
      <c r="G10" s="564"/>
      <c r="H10" s="564"/>
      <c r="I10" s="565"/>
      <c r="J10" s="51"/>
      <c r="K10" s="3"/>
      <c r="L10" s="63"/>
      <c r="M10" s="63"/>
      <c r="N10" s="63"/>
      <c r="O10" s="63"/>
      <c r="P10" s="63"/>
    </row>
    <row r="11" spans="1:20" ht="29.25" thickBot="1" x14ac:dyDescent="0.5">
      <c r="A11" s="567"/>
      <c r="B11" s="567"/>
      <c r="C11" s="53" t="s">
        <v>79</v>
      </c>
      <c r="D11" s="53" t="s">
        <v>80</v>
      </c>
      <c r="E11" s="53" t="s">
        <v>81</v>
      </c>
      <c r="F11" s="53" t="s">
        <v>82</v>
      </c>
      <c r="G11" s="53" t="s">
        <v>83</v>
      </c>
      <c r="H11" s="53" t="s">
        <v>84</v>
      </c>
      <c r="I11" s="53" t="s">
        <v>85</v>
      </c>
      <c r="J11" s="3"/>
      <c r="K11" s="3"/>
      <c r="L11" s="63"/>
      <c r="M11" s="63"/>
      <c r="N11" s="63"/>
      <c r="O11" s="63"/>
      <c r="P11" s="63"/>
    </row>
    <row r="12" spans="1:20" ht="48" customHeight="1" x14ac:dyDescent="0.6">
      <c r="A12" s="15">
        <v>10</v>
      </c>
      <c r="B12" s="14" t="s">
        <v>88</v>
      </c>
      <c r="C12" s="190">
        <v>2060</v>
      </c>
      <c r="D12" s="191">
        <v>2200</v>
      </c>
      <c r="E12" s="191">
        <v>2490</v>
      </c>
      <c r="F12" s="191">
        <v>2565</v>
      </c>
      <c r="G12" s="191">
        <v>2950</v>
      </c>
      <c r="H12" s="192">
        <v>3430</v>
      </c>
      <c r="I12" s="193">
        <v>4100</v>
      </c>
      <c r="J12" s="3"/>
      <c r="K12" s="3"/>
      <c r="L12" s="63"/>
      <c r="M12" s="63"/>
      <c r="N12" s="63"/>
      <c r="O12" s="63"/>
      <c r="P12" s="63"/>
    </row>
    <row r="13" spans="1:20" ht="45" x14ac:dyDescent="0.6">
      <c r="A13" s="13">
        <v>16</v>
      </c>
      <c r="B13" s="2" t="s">
        <v>89</v>
      </c>
      <c r="C13" s="194">
        <v>2260</v>
      </c>
      <c r="D13" s="195">
        <v>2400</v>
      </c>
      <c r="E13" s="195">
        <v>2690</v>
      </c>
      <c r="F13" s="195">
        <v>2765</v>
      </c>
      <c r="G13" s="195">
        <v>3150</v>
      </c>
      <c r="H13" s="196">
        <v>3630</v>
      </c>
      <c r="I13" s="197">
        <v>4050</v>
      </c>
      <c r="J13" s="3"/>
      <c r="K13" s="3"/>
      <c r="L13" s="63"/>
      <c r="M13" s="63"/>
      <c r="N13" s="63"/>
      <c r="O13" s="63"/>
      <c r="P13" s="63"/>
    </row>
    <row r="14" spans="1:20" ht="48" customHeight="1" x14ac:dyDescent="0.6">
      <c r="A14" s="13">
        <v>10</v>
      </c>
      <c r="B14" s="2" t="s">
        <v>87</v>
      </c>
      <c r="C14" s="194">
        <v>2200</v>
      </c>
      <c r="D14" s="195">
        <v>2340</v>
      </c>
      <c r="E14" s="195">
        <v>2630</v>
      </c>
      <c r="F14" s="195">
        <v>2705</v>
      </c>
      <c r="G14" s="195">
        <v>3090</v>
      </c>
      <c r="H14" s="196">
        <v>3570</v>
      </c>
      <c r="I14" s="197">
        <v>4240</v>
      </c>
      <c r="J14" s="3"/>
      <c r="K14" s="3"/>
      <c r="L14" s="3"/>
      <c r="M14" s="3"/>
      <c r="N14" s="63"/>
      <c r="O14" s="63"/>
      <c r="P14" s="63"/>
      <c r="Q14" s="63"/>
      <c r="R14" s="63"/>
      <c r="S14" s="63"/>
      <c r="T14" s="63"/>
    </row>
    <row r="15" spans="1:20" ht="48" customHeight="1" thickBot="1" x14ac:dyDescent="0.65">
      <c r="A15" s="12">
        <v>16</v>
      </c>
      <c r="B15" s="16" t="s">
        <v>87</v>
      </c>
      <c r="C15" s="198">
        <v>2400</v>
      </c>
      <c r="D15" s="199">
        <v>2540</v>
      </c>
      <c r="E15" s="199">
        <v>2830</v>
      </c>
      <c r="F15" s="199">
        <v>2905</v>
      </c>
      <c r="G15" s="199">
        <v>3290</v>
      </c>
      <c r="H15" s="200">
        <v>3770</v>
      </c>
      <c r="I15" s="201">
        <v>4190</v>
      </c>
      <c r="J15" s="3"/>
      <c r="K15" s="3"/>
      <c r="L15" s="106"/>
      <c r="M15" s="106"/>
      <c r="N15" s="63"/>
      <c r="O15" s="63"/>
      <c r="P15" s="63"/>
      <c r="Q15" s="63"/>
      <c r="R15" s="63"/>
      <c r="S15" s="63"/>
      <c r="T15" s="63"/>
    </row>
    <row r="16" spans="1:20" ht="28.5" x14ac:dyDescent="0.45">
      <c r="A16" s="54"/>
      <c r="B16" s="54"/>
      <c r="C16" s="54"/>
      <c r="D16" s="54"/>
      <c r="E16" s="55"/>
      <c r="F16" s="56"/>
      <c r="G16" s="57"/>
      <c r="H16" s="57"/>
      <c r="I16" s="3"/>
      <c r="J16" s="3"/>
      <c r="K16" s="3"/>
      <c r="L16" s="106"/>
      <c r="M16" s="106"/>
      <c r="N16" s="63"/>
      <c r="O16" s="63"/>
      <c r="P16" s="63"/>
      <c r="Q16" s="63"/>
      <c r="R16" s="63"/>
      <c r="S16" s="63"/>
      <c r="T16" s="63"/>
    </row>
    <row r="17" spans="1:21" ht="28.5" customHeight="1" x14ac:dyDescent="0.45">
      <c r="B17" s="317" t="s">
        <v>376</v>
      </c>
      <c r="C17" s="317"/>
      <c r="D17" s="317"/>
      <c r="E17" s="317"/>
      <c r="F17" s="317"/>
      <c r="G17" s="317"/>
      <c r="H17" s="3"/>
      <c r="I17" s="3"/>
      <c r="J17" s="3"/>
      <c r="K17" s="3"/>
      <c r="L17" s="106"/>
      <c r="M17" s="106"/>
      <c r="N17" s="63"/>
      <c r="O17" s="63"/>
      <c r="P17" s="63"/>
      <c r="Q17" s="63"/>
      <c r="R17" s="63"/>
      <c r="S17" s="63"/>
      <c r="T17" s="63"/>
    </row>
    <row r="18" spans="1:21" ht="28.5" customHeight="1" thickBot="1" x14ac:dyDescent="0.5">
      <c r="B18" s="317" t="s">
        <v>448</v>
      </c>
      <c r="C18" s="317"/>
      <c r="D18" s="317"/>
      <c r="E18" s="317"/>
      <c r="F18" s="317"/>
      <c r="G18" s="317"/>
      <c r="H18" s="3"/>
      <c r="I18" s="3"/>
      <c r="J18" s="3"/>
      <c r="K18" s="3"/>
      <c r="L18" s="106"/>
      <c r="M18" s="106"/>
      <c r="N18" s="63"/>
      <c r="O18" s="63"/>
      <c r="P18" s="63"/>
      <c r="Q18" s="63"/>
      <c r="R18" s="63"/>
      <c r="S18" s="63"/>
      <c r="T18" s="63"/>
    </row>
    <row r="19" spans="1:21" ht="28.5" customHeight="1" x14ac:dyDescent="0.45">
      <c r="B19" s="487"/>
      <c r="C19" s="487"/>
      <c r="D19" s="58" t="s">
        <v>176</v>
      </c>
      <c r="E19" s="58" t="s">
        <v>177</v>
      </c>
      <c r="F19" s="58" t="s">
        <v>178</v>
      </c>
      <c r="G19" s="59" t="s">
        <v>179</v>
      </c>
      <c r="H19" s="3"/>
      <c r="I19" s="3"/>
      <c r="J19" s="3"/>
      <c r="K19" s="63"/>
      <c r="L19" s="63"/>
      <c r="M19" s="106"/>
      <c r="N19" s="106"/>
      <c r="O19" s="63"/>
      <c r="P19" s="63"/>
      <c r="Q19" s="63"/>
      <c r="R19" s="63"/>
      <c r="S19" s="63"/>
      <c r="T19" s="63"/>
      <c r="U19" s="63"/>
    </row>
    <row r="20" spans="1:21" ht="28.5" customHeight="1" thickBot="1" x14ac:dyDescent="0.5">
      <c r="B20" s="487" t="s">
        <v>180</v>
      </c>
      <c r="C20" s="487"/>
      <c r="D20" s="60" t="s">
        <v>181</v>
      </c>
      <c r="E20" s="60" t="s">
        <v>182</v>
      </c>
      <c r="F20" s="60" t="s">
        <v>183</v>
      </c>
      <c r="G20" s="61" t="s">
        <v>182</v>
      </c>
      <c r="H20" s="3"/>
      <c r="I20" s="3"/>
      <c r="J20" s="3"/>
      <c r="K20" s="63"/>
      <c r="L20" s="63"/>
      <c r="M20" s="106"/>
      <c r="N20" s="106"/>
      <c r="O20" s="63"/>
      <c r="P20" s="63"/>
      <c r="Q20" s="63"/>
      <c r="R20" s="63"/>
      <c r="S20" s="63"/>
      <c r="T20" s="63"/>
      <c r="U20" s="63"/>
    </row>
    <row r="21" spans="1:21" ht="42" customHeight="1" x14ac:dyDescent="0.6">
      <c r="B21" s="487" t="s">
        <v>184</v>
      </c>
      <c r="C21" s="487"/>
      <c r="D21" s="202">
        <v>4190</v>
      </c>
      <c r="E21" s="202">
        <v>4700</v>
      </c>
      <c r="F21" s="202">
        <v>5700</v>
      </c>
      <c r="G21" s="202">
        <v>6100</v>
      </c>
      <c r="H21" s="3"/>
      <c r="I21" s="3"/>
      <c r="J21" s="3"/>
      <c r="K21" s="63"/>
      <c r="L21" s="63"/>
      <c r="M21" s="106"/>
      <c r="N21" s="106"/>
      <c r="O21" s="63"/>
      <c r="P21" s="63"/>
      <c r="Q21" s="63"/>
      <c r="R21" s="63"/>
      <c r="S21" s="63"/>
      <c r="T21" s="63"/>
      <c r="U21" s="63"/>
    </row>
    <row r="22" spans="1:21" ht="45" customHeight="1" x14ac:dyDescent="0.6">
      <c r="B22" s="487" t="s">
        <v>185</v>
      </c>
      <c r="C22" s="487"/>
      <c r="D22" s="203">
        <v>3490</v>
      </c>
      <c r="E22" s="203">
        <v>3700</v>
      </c>
      <c r="F22" s="203">
        <v>4700</v>
      </c>
      <c r="G22" s="203">
        <v>5100</v>
      </c>
      <c r="H22" s="3"/>
      <c r="I22" s="3"/>
      <c r="J22" s="3"/>
      <c r="K22" s="63"/>
      <c r="L22" s="63"/>
      <c r="M22" s="106"/>
      <c r="N22" s="106"/>
      <c r="O22" s="63"/>
      <c r="P22" s="63"/>
      <c r="Q22" s="63"/>
      <c r="R22" s="63"/>
      <c r="S22" s="63"/>
      <c r="T22" s="63"/>
      <c r="U22" s="63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6"/>
      <c r="M23" s="106"/>
      <c r="N23" s="63"/>
      <c r="O23" s="63"/>
      <c r="P23" s="63"/>
      <c r="Q23" s="63"/>
      <c r="R23" s="63"/>
      <c r="S23" s="63"/>
      <c r="T23" s="63"/>
    </row>
    <row r="24" spans="1:21" ht="30" customHeight="1" x14ac:dyDescent="0.45">
      <c r="B24" s="562" t="s">
        <v>187</v>
      </c>
      <c r="C24" s="562"/>
      <c r="D24" s="562"/>
      <c r="E24" s="562"/>
      <c r="F24" s="562"/>
      <c r="G24" s="562"/>
      <c r="H24" s="136"/>
      <c r="I24" s="136"/>
      <c r="J24" s="106"/>
      <c r="K24" s="106"/>
      <c r="L24" s="3"/>
      <c r="M24" s="3"/>
      <c r="N24" s="63"/>
      <c r="O24" s="63"/>
      <c r="P24" s="63"/>
      <c r="Q24" s="63"/>
      <c r="R24" s="63"/>
      <c r="S24" s="63"/>
      <c r="T24" s="63"/>
    </row>
    <row r="25" spans="1:21" ht="33" customHeight="1" x14ac:dyDescent="0.4">
      <c r="A25" s="136"/>
      <c r="B25" s="136" t="s">
        <v>430</v>
      </c>
      <c r="C25" s="136"/>
      <c r="D25" s="136"/>
      <c r="E25" s="136"/>
      <c r="F25" s="136"/>
      <c r="G25" s="136"/>
      <c r="H25" s="136"/>
      <c r="I25" s="136"/>
      <c r="J25" s="106"/>
      <c r="K25" s="106"/>
      <c r="L25" s="3"/>
      <c r="M25" s="3"/>
    </row>
    <row r="26" spans="1:21" ht="37.5" customHeight="1" x14ac:dyDescent="0.25">
      <c r="B26" s="136" t="s">
        <v>431</v>
      </c>
      <c r="C26" s="136"/>
      <c r="D26" s="136"/>
      <c r="E26" s="136"/>
      <c r="F26" s="136"/>
      <c r="G26" s="136"/>
      <c r="H26" s="136"/>
      <c r="I26" s="136"/>
      <c r="J26" s="106"/>
      <c r="K26" s="106"/>
    </row>
    <row r="27" spans="1:21" ht="36" customHeight="1" x14ac:dyDescent="0.25">
      <c r="B27" s="136" t="s">
        <v>432</v>
      </c>
      <c r="C27" s="136"/>
      <c r="D27" s="136"/>
      <c r="E27" s="136"/>
      <c r="F27" s="136"/>
      <c r="G27" s="136"/>
      <c r="H27" s="136"/>
      <c r="I27" s="136"/>
      <c r="J27" s="106"/>
      <c r="K27" s="106"/>
    </row>
    <row r="28" spans="1:21" ht="33" customHeight="1" x14ac:dyDescent="0.25">
      <c r="B28" s="136" t="s">
        <v>433</v>
      </c>
      <c r="C28" s="136"/>
      <c r="D28" s="136"/>
      <c r="E28" s="136"/>
      <c r="F28" s="136"/>
      <c r="G28" s="136"/>
      <c r="H28" s="136"/>
      <c r="I28" s="136"/>
      <c r="J28" s="106"/>
      <c r="K28" s="106"/>
    </row>
    <row r="29" spans="1:21" ht="36" customHeight="1" x14ac:dyDescent="0.25">
      <c r="B29" s="136" t="s">
        <v>434</v>
      </c>
      <c r="C29" s="136"/>
      <c r="D29" s="136"/>
      <c r="E29" s="136"/>
      <c r="F29" s="136"/>
      <c r="G29" s="136"/>
      <c r="H29" s="136"/>
      <c r="I29" s="136"/>
      <c r="J29" s="106"/>
      <c r="K29" s="106"/>
    </row>
    <row r="30" spans="1:21" ht="36" customHeight="1" x14ac:dyDescent="0.25">
      <c r="B30" s="136" t="s">
        <v>435</v>
      </c>
      <c r="C30" s="136"/>
      <c r="D30" s="136"/>
      <c r="E30" s="136"/>
      <c r="F30" s="136"/>
      <c r="G30" s="136"/>
      <c r="H30" s="136"/>
      <c r="I30" s="136"/>
      <c r="J30" s="106"/>
      <c r="K30" s="106"/>
    </row>
    <row r="31" spans="1:21" ht="27.75" x14ac:dyDescent="0.4">
      <c r="A31" s="62" t="s">
        <v>186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  <mergeCell ref="B24:G24"/>
    <mergeCell ref="B18:G18"/>
    <mergeCell ref="H5:I5"/>
    <mergeCell ref="B17:G17"/>
    <mergeCell ref="B20:C20"/>
    <mergeCell ref="B21:C21"/>
    <mergeCell ref="B22:C22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zoomScale="50" zoomScaleNormal="50" workbookViewId="0">
      <selection activeCell="H20" sqref="H20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197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70" t="s">
        <v>69</v>
      </c>
      <c r="C6" s="570"/>
      <c r="D6" s="570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7" t="s">
        <v>53</v>
      </c>
      <c r="C8" s="108" t="s">
        <v>54</v>
      </c>
      <c r="D8" s="108" t="s">
        <v>58</v>
      </c>
      <c r="E8" s="3"/>
      <c r="F8" s="3"/>
      <c r="G8" s="3"/>
      <c r="H8" s="3"/>
    </row>
    <row r="9" spans="1:8" ht="27.75" x14ac:dyDescent="0.4">
      <c r="A9" s="3"/>
      <c r="B9" s="571" t="s">
        <v>365</v>
      </c>
      <c r="C9" s="111" t="s">
        <v>55</v>
      </c>
      <c r="D9" s="111" t="s">
        <v>59</v>
      </c>
      <c r="E9" s="3"/>
      <c r="F9" s="3"/>
      <c r="G9" s="3"/>
      <c r="H9" s="3"/>
    </row>
    <row r="10" spans="1:8" ht="28.5" thickBot="1" x14ac:dyDescent="0.45">
      <c r="A10" s="3"/>
      <c r="B10" s="572"/>
      <c r="C10" s="111" t="s">
        <v>57</v>
      </c>
      <c r="D10" s="111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6"/>
      <c r="C11" s="117"/>
      <c r="D11" s="117"/>
      <c r="E11" s="3"/>
      <c r="F11" s="3"/>
      <c r="G11" s="3"/>
      <c r="H11" s="3"/>
    </row>
    <row r="12" spans="1:8" ht="35.25" customHeight="1" x14ac:dyDescent="0.4">
      <c r="A12" s="3"/>
      <c r="B12" s="109" t="s">
        <v>60</v>
      </c>
      <c r="C12" s="110" t="s">
        <v>62</v>
      </c>
      <c r="D12" s="111" t="s">
        <v>63</v>
      </c>
      <c r="E12" s="3"/>
      <c r="F12" s="3"/>
      <c r="G12" s="3"/>
      <c r="H12" s="3"/>
    </row>
    <row r="13" spans="1:8" ht="21.75" customHeight="1" x14ac:dyDescent="0.4">
      <c r="A13" s="3"/>
      <c r="B13" s="114" t="s">
        <v>61</v>
      </c>
      <c r="C13" s="110" t="s">
        <v>56</v>
      </c>
      <c r="D13" s="111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14" t="s">
        <v>66</v>
      </c>
      <c r="C14" s="112" t="s">
        <v>344</v>
      </c>
      <c r="D14" s="113" t="s">
        <v>344</v>
      </c>
      <c r="E14" s="3"/>
      <c r="F14" s="3"/>
      <c r="G14" s="3"/>
      <c r="H14" s="3"/>
    </row>
    <row r="15" spans="1:8" ht="258" customHeight="1" thickBot="1" x14ac:dyDescent="0.45">
      <c r="A15" s="3"/>
      <c r="B15" s="118"/>
      <c r="C15" s="119"/>
      <c r="D15" s="120"/>
      <c r="E15" s="3"/>
      <c r="F15" s="3"/>
      <c r="G15" s="3"/>
      <c r="H15" s="3"/>
    </row>
    <row r="16" spans="1:8" ht="27.75" x14ac:dyDescent="0.4">
      <c r="A16" s="3"/>
      <c r="B16" s="111" t="s">
        <v>64</v>
      </c>
      <c r="C16" s="114" t="s">
        <v>65</v>
      </c>
      <c r="D16" s="109" t="s">
        <v>350</v>
      </c>
      <c r="E16" s="3"/>
      <c r="F16" s="3"/>
      <c r="G16" s="3"/>
      <c r="H16" s="3"/>
    </row>
    <row r="17" spans="1:9" ht="27.75" x14ac:dyDescent="0.4">
      <c r="A17" s="3"/>
      <c r="B17" s="111" t="s">
        <v>59</v>
      </c>
      <c r="C17" s="114" t="s">
        <v>61</v>
      </c>
      <c r="D17" s="114" t="s">
        <v>55</v>
      </c>
      <c r="E17" s="3"/>
      <c r="F17" s="3"/>
      <c r="G17" s="3"/>
      <c r="H17" s="3"/>
    </row>
    <row r="18" spans="1:9" ht="28.5" thickBot="1" x14ac:dyDescent="0.45">
      <c r="A18" s="3"/>
      <c r="B18" s="113" t="s">
        <v>345</v>
      </c>
      <c r="C18" s="115" t="s">
        <v>67</v>
      </c>
      <c r="D18" s="114" t="s">
        <v>351</v>
      </c>
      <c r="E18" s="3"/>
      <c r="F18" s="3"/>
      <c r="G18" s="3"/>
      <c r="H18" s="3"/>
    </row>
    <row r="19" spans="1:9" ht="258" customHeight="1" thickBot="1" x14ac:dyDescent="0.45">
      <c r="A19" s="3"/>
      <c r="B19" s="121"/>
      <c r="C19" s="122"/>
      <c r="D19" s="123"/>
      <c r="E19" s="3"/>
      <c r="F19" s="3"/>
      <c r="G19" s="3"/>
      <c r="H19" s="3"/>
    </row>
    <row r="20" spans="1:9" ht="45.75" customHeight="1" x14ac:dyDescent="0.4">
      <c r="A20" s="3"/>
      <c r="B20" s="317" t="s">
        <v>353</v>
      </c>
      <c r="C20" s="317"/>
      <c r="D20" s="317"/>
      <c r="E20" s="317"/>
      <c r="F20" s="3"/>
      <c r="G20" s="3"/>
      <c r="H20" s="3"/>
    </row>
    <row r="21" spans="1:9" ht="75.75" customHeight="1" x14ac:dyDescent="0.4">
      <c r="A21" s="3"/>
      <c r="B21" s="573" t="s">
        <v>352</v>
      </c>
      <c r="C21" s="573"/>
      <c r="D21" s="573"/>
      <c r="E21" s="573"/>
      <c r="F21" s="3"/>
      <c r="G21" s="3"/>
      <c r="H21" s="83"/>
      <c r="I21" s="74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3"/>
      <c r="I22" s="74"/>
    </row>
    <row r="23" spans="1:9" ht="27.75" x14ac:dyDescent="0.4">
      <c r="A23" s="464" t="s">
        <v>70</v>
      </c>
      <c r="B23" s="464"/>
      <c r="C23" s="464"/>
      <c r="D23" s="464"/>
      <c r="E23" s="125"/>
      <c r="F23" s="125"/>
      <c r="G23" s="124"/>
      <c r="H23" s="125"/>
      <c r="I23" s="74"/>
    </row>
    <row r="24" spans="1:9" ht="27.75" x14ac:dyDescent="0.4">
      <c r="A24" s="126" t="s">
        <v>354</v>
      </c>
      <c r="B24" s="126" t="s">
        <v>356</v>
      </c>
      <c r="C24" s="126" t="s">
        <v>355</v>
      </c>
      <c r="D24" s="126" t="s">
        <v>346</v>
      </c>
      <c r="E24" s="3"/>
      <c r="F24" s="3"/>
      <c r="G24" s="3"/>
      <c r="H24" s="83"/>
      <c r="I24" s="74"/>
    </row>
    <row r="25" spans="1:9" ht="96.6" customHeight="1" x14ac:dyDescent="0.4">
      <c r="A25" s="545">
        <v>1.2</v>
      </c>
      <c r="B25" s="127" t="s">
        <v>361</v>
      </c>
      <c r="C25" s="568" t="s">
        <v>357</v>
      </c>
      <c r="D25" s="568"/>
      <c r="E25" s="3"/>
      <c r="F25" s="3"/>
      <c r="G25" s="3"/>
      <c r="H25" s="3"/>
    </row>
    <row r="26" spans="1:9" ht="96.6" customHeight="1" x14ac:dyDescent="0.4">
      <c r="A26" s="546"/>
      <c r="B26" s="127" t="s">
        <v>360</v>
      </c>
      <c r="C26" s="569"/>
      <c r="D26" s="569"/>
      <c r="E26" s="3"/>
      <c r="F26" s="3"/>
      <c r="G26" s="3"/>
      <c r="H26" s="3"/>
    </row>
    <row r="27" spans="1:9" ht="192.95" customHeight="1" x14ac:dyDescent="0.4">
      <c r="A27" s="88">
        <v>3.4</v>
      </c>
      <c r="B27" s="127" t="s">
        <v>359</v>
      </c>
      <c r="C27" s="127" t="s">
        <v>364</v>
      </c>
      <c r="D27" s="127"/>
      <c r="E27" s="3"/>
      <c r="F27" s="3"/>
      <c r="G27" s="3"/>
      <c r="H27" s="3"/>
    </row>
    <row r="28" spans="1:9" ht="192.95" customHeight="1" x14ac:dyDescent="0.4">
      <c r="A28" s="88" t="s">
        <v>347</v>
      </c>
      <c r="B28" s="127" t="s">
        <v>362</v>
      </c>
      <c r="C28" s="127" t="s">
        <v>71</v>
      </c>
      <c r="D28" s="127" t="s">
        <v>363</v>
      </c>
      <c r="E28" s="3"/>
      <c r="F28" s="3"/>
      <c r="G28" s="3"/>
      <c r="H28" s="3"/>
    </row>
    <row r="29" spans="1:9" ht="192.95" customHeight="1" x14ac:dyDescent="0.4">
      <c r="A29" s="88">
        <v>9</v>
      </c>
      <c r="B29" s="127" t="s">
        <v>358</v>
      </c>
      <c r="C29" s="127" t="s">
        <v>348</v>
      </c>
      <c r="D29" s="127" t="s">
        <v>349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80"/>
  <sheetViews>
    <sheetView topLeftCell="A4" zoomScale="50" zoomScaleNormal="50" workbookViewId="0">
      <selection activeCell="A52" sqref="A52:N52"/>
    </sheetView>
  </sheetViews>
  <sheetFormatPr defaultRowHeight="15" x14ac:dyDescent="0.2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6" width="9.85546875" bestFit="1" customWidth="1"/>
    <col min="17" max="17" width="9.28515625" bestFit="1" customWidth="1"/>
    <col min="18" max="19" width="9.85546875" bestFit="1" customWidth="1"/>
  </cols>
  <sheetData>
    <row r="1" spans="1:16" ht="23.25" x14ac:dyDescent="0.35">
      <c r="A1" s="372" t="s">
        <v>444</v>
      </c>
      <c r="B1" s="372"/>
      <c r="C1" s="372"/>
      <c r="D1" s="372"/>
      <c r="E1" s="372"/>
      <c r="F1" s="372"/>
      <c r="G1" s="372"/>
      <c r="H1" s="372"/>
      <c r="I1" s="372"/>
      <c r="J1" s="372"/>
    </row>
    <row r="2" spans="1:16" ht="27.75" x14ac:dyDescent="0.4">
      <c r="A2" s="328" t="s">
        <v>307</v>
      </c>
      <c r="B2" s="328"/>
      <c r="C2" s="328"/>
      <c r="D2" s="328"/>
      <c r="E2" s="328"/>
      <c r="F2" s="328"/>
      <c r="G2" s="328"/>
      <c r="H2" s="328"/>
      <c r="I2" s="328"/>
      <c r="J2" s="328"/>
    </row>
    <row r="3" spans="1:16" ht="23.25" customHeight="1" x14ac:dyDescent="0.25">
      <c r="A3" s="373" t="s">
        <v>9</v>
      </c>
      <c r="B3" s="373"/>
      <c r="C3" s="373"/>
      <c r="D3" s="373"/>
      <c r="E3" s="373"/>
      <c r="F3" s="373"/>
      <c r="G3" s="373"/>
      <c r="H3" s="373"/>
      <c r="I3" s="373"/>
      <c r="J3" s="373"/>
    </row>
    <row r="4" spans="1:16" ht="61.5" customHeight="1" x14ac:dyDescent="0.45">
      <c r="K4" s="338" t="str">
        <f>ПВХ!L5</f>
        <v>По состоянию на 28.09.2020</v>
      </c>
      <c r="L4" s="338"/>
      <c r="M4" s="338"/>
      <c r="N4" s="338"/>
    </row>
    <row r="6" spans="1:16" ht="15" customHeight="1" x14ac:dyDescent="0.45">
      <c r="A6" s="332" t="s">
        <v>319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71"/>
    </row>
    <row r="7" spans="1:16" ht="15" customHeight="1" x14ac:dyDescent="0.4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71"/>
    </row>
    <row r="8" spans="1:16" ht="27" customHeight="1" x14ac:dyDescent="0.45">
      <c r="A8" s="316" t="s">
        <v>447</v>
      </c>
      <c r="B8" s="316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276"/>
    </row>
    <row r="9" spans="1:16" ht="27" customHeight="1" x14ac:dyDescent="0.4">
      <c r="A9" s="333" t="s">
        <v>369</v>
      </c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</row>
    <row r="10" spans="1:16" ht="39" customHeight="1" x14ac:dyDescent="0.4">
      <c r="A10" s="353" t="s">
        <v>507</v>
      </c>
      <c r="B10" s="353"/>
      <c r="C10" s="353"/>
      <c r="D10" s="353"/>
      <c r="E10" s="353"/>
      <c r="F10" s="353"/>
      <c r="G10" s="353"/>
      <c r="H10" s="353"/>
      <c r="I10" s="353"/>
      <c r="J10" s="353"/>
      <c r="K10" s="353"/>
      <c r="L10" s="353"/>
      <c r="M10" s="353"/>
      <c r="N10" s="353"/>
      <c r="O10" s="3"/>
      <c r="P10" s="3"/>
    </row>
    <row r="11" spans="1:16" ht="93.75" customHeight="1" x14ac:dyDescent="0.4">
      <c r="A11" s="368" t="s">
        <v>0</v>
      </c>
      <c r="B11" s="368" t="s">
        <v>427</v>
      </c>
      <c r="C11" s="379" t="s">
        <v>5</v>
      </c>
      <c r="D11" s="376"/>
      <c r="E11" s="376"/>
      <c r="F11" s="376"/>
      <c r="G11" s="380" t="s">
        <v>494</v>
      </c>
      <c r="H11" s="376"/>
      <c r="I11" s="376"/>
      <c r="J11" s="377"/>
      <c r="K11" s="381" t="s">
        <v>495</v>
      </c>
      <c r="L11" s="382"/>
      <c r="M11" s="382"/>
      <c r="N11" s="383"/>
      <c r="O11" s="3"/>
      <c r="P11" s="3"/>
    </row>
    <row r="12" spans="1:16" ht="38.1" customHeight="1" x14ac:dyDescent="0.4">
      <c r="A12" s="369"/>
      <c r="B12" s="369"/>
      <c r="C12" s="280" t="s">
        <v>496</v>
      </c>
      <c r="D12" s="280" t="s">
        <v>497</v>
      </c>
      <c r="E12" s="280" t="s">
        <v>498</v>
      </c>
      <c r="F12" s="281" t="s">
        <v>499</v>
      </c>
      <c r="G12" s="282" t="s">
        <v>496</v>
      </c>
      <c r="H12" s="280" t="s">
        <v>497</v>
      </c>
      <c r="I12" s="280" t="s">
        <v>498</v>
      </c>
      <c r="J12" s="280" t="s">
        <v>499</v>
      </c>
      <c r="K12" s="384"/>
      <c r="L12" s="385"/>
      <c r="M12" s="385"/>
      <c r="N12" s="386"/>
      <c r="O12" s="3"/>
      <c r="P12" s="3"/>
    </row>
    <row r="13" spans="1:16" ht="38.1" customHeight="1" x14ac:dyDescent="0.4">
      <c r="A13" s="374" t="s">
        <v>195</v>
      </c>
      <c r="B13" s="374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"/>
      <c r="P13" s="3"/>
    </row>
    <row r="14" spans="1:16" ht="38.1" customHeight="1" x14ac:dyDescent="0.4">
      <c r="A14" s="278" t="s">
        <v>1</v>
      </c>
      <c r="B14" s="308"/>
      <c r="C14" s="308">
        <v>4340</v>
      </c>
      <c r="D14" s="308">
        <v>4540</v>
      </c>
      <c r="E14" s="308">
        <v>5040</v>
      </c>
      <c r="F14" s="283">
        <v>5440</v>
      </c>
      <c r="G14" s="284">
        <v>4940</v>
      </c>
      <c r="H14" s="308">
        <v>5140</v>
      </c>
      <c r="I14" s="308">
        <v>5640</v>
      </c>
      <c r="J14" s="308">
        <v>6040</v>
      </c>
      <c r="K14" s="375" t="s">
        <v>2</v>
      </c>
      <c r="L14" s="375"/>
      <c r="M14" s="375"/>
      <c r="N14" s="375"/>
      <c r="O14" s="3"/>
      <c r="P14" s="3"/>
    </row>
    <row r="15" spans="1:16" ht="38.1" customHeight="1" x14ac:dyDescent="0.4">
      <c r="A15" s="370" t="s">
        <v>196</v>
      </c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"/>
      <c r="P15" s="3"/>
    </row>
    <row r="16" spans="1:16" ht="38.1" customHeight="1" x14ac:dyDescent="0.4">
      <c r="A16" s="278" t="s">
        <v>1</v>
      </c>
      <c r="B16" s="289"/>
      <c r="C16" s="308">
        <v>4290</v>
      </c>
      <c r="D16" s="308">
        <v>4490</v>
      </c>
      <c r="E16" s="308">
        <v>4990</v>
      </c>
      <c r="F16" s="283">
        <v>5390</v>
      </c>
      <c r="G16" s="284">
        <v>4890</v>
      </c>
      <c r="H16" s="308">
        <v>5090</v>
      </c>
      <c r="I16" s="308">
        <v>5590</v>
      </c>
      <c r="J16" s="308">
        <v>5990</v>
      </c>
      <c r="K16" s="375" t="s">
        <v>2</v>
      </c>
      <c r="L16" s="375"/>
      <c r="M16" s="375"/>
      <c r="N16" s="375"/>
      <c r="O16" s="3"/>
      <c r="P16" s="3"/>
    </row>
    <row r="17" spans="1:16" ht="38.1" customHeight="1" x14ac:dyDescent="0.4">
      <c r="A17" s="370" t="s">
        <v>10</v>
      </c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"/>
      <c r="P17" s="3"/>
    </row>
    <row r="18" spans="1:16" ht="38.1" customHeight="1" x14ac:dyDescent="0.4">
      <c r="A18" s="357" t="s">
        <v>1</v>
      </c>
      <c r="B18" s="278" t="s">
        <v>426</v>
      </c>
      <c r="C18" s="308">
        <f>D18-200</f>
        <v>4290</v>
      </c>
      <c r="D18" s="308">
        <f>100+4190+200</f>
        <v>4490</v>
      </c>
      <c r="E18" s="308">
        <f>D18+500</f>
        <v>4990</v>
      </c>
      <c r="F18" s="285">
        <f>E18+400</f>
        <v>5390</v>
      </c>
      <c r="G18" s="286">
        <f>H18-200</f>
        <v>4890</v>
      </c>
      <c r="H18" s="308">
        <f>100+4790+200</f>
        <v>5090</v>
      </c>
      <c r="I18" s="308">
        <f>H18+500</f>
        <v>5590</v>
      </c>
      <c r="J18" s="308">
        <f>I18+400</f>
        <v>5990</v>
      </c>
      <c r="K18" s="371" t="s">
        <v>103</v>
      </c>
      <c r="L18" s="371"/>
      <c r="M18" s="371"/>
      <c r="N18" s="371"/>
      <c r="O18" s="3"/>
      <c r="P18" s="3"/>
    </row>
    <row r="19" spans="1:16" ht="38.1" customHeight="1" x14ac:dyDescent="0.4">
      <c r="A19" s="358"/>
      <c r="B19" s="278" t="s">
        <v>425</v>
      </c>
      <c r="C19" s="308">
        <f t="shared" ref="C19:C25" si="0">D19-200</f>
        <v>6910</v>
      </c>
      <c r="D19" s="308">
        <f>100+6810+200</f>
        <v>7110</v>
      </c>
      <c r="E19" s="308">
        <f t="shared" ref="E19:E25" si="1">D19+500</f>
        <v>7610</v>
      </c>
      <c r="F19" s="285">
        <f t="shared" ref="F19:F25" si="2">E19+400</f>
        <v>8010</v>
      </c>
      <c r="G19" s="286">
        <f t="shared" ref="G19:G25" si="3">H19-200</f>
        <v>8110</v>
      </c>
      <c r="H19" s="308">
        <f>100+8010+200</f>
        <v>8310</v>
      </c>
      <c r="I19" s="308">
        <f t="shared" ref="I19:I25" si="4">H19+500</f>
        <v>8810</v>
      </c>
      <c r="J19" s="308">
        <f t="shared" ref="J19:J25" si="5">I19+400</f>
        <v>9210</v>
      </c>
      <c r="K19" s="371"/>
      <c r="L19" s="371"/>
      <c r="M19" s="371"/>
      <c r="N19" s="371"/>
      <c r="O19" s="3"/>
      <c r="P19" s="3"/>
    </row>
    <row r="20" spans="1:16" ht="38.1" customHeight="1" x14ac:dyDescent="0.4">
      <c r="A20" s="378" t="s">
        <v>6</v>
      </c>
      <c r="B20" s="278" t="s">
        <v>426</v>
      </c>
      <c r="C20" s="308">
        <f t="shared" si="0"/>
        <v>4890</v>
      </c>
      <c r="D20" s="310">
        <f>100+4790+200</f>
        <v>5090</v>
      </c>
      <c r="E20" s="308">
        <f t="shared" si="1"/>
        <v>5590</v>
      </c>
      <c r="F20" s="285">
        <f t="shared" si="2"/>
        <v>5990</v>
      </c>
      <c r="G20" s="286">
        <f t="shared" si="3"/>
        <v>5490</v>
      </c>
      <c r="H20" s="310">
        <f>100+5390+200</f>
        <v>5690</v>
      </c>
      <c r="I20" s="308">
        <f t="shared" si="4"/>
        <v>6190</v>
      </c>
      <c r="J20" s="308">
        <f t="shared" si="5"/>
        <v>6590</v>
      </c>
      <c r="K20" s="371"/>
      <c r="L20" s="371"/>
      <c r="M20" s="371"/>
      <c r="N20" s="371"/>
      <c r="O20" s="3"/>
      <c r="P20" s="3"/>
    </row>
    <row r="21" spans="1:16" ht="38.1" customHeight="1" x14ac:dyDescent="0.4">
      <c r="A21" s="378"/>
      <c r="B21" s="278" t="s">
        <v>425</v>
      </c>
      <c r="C21" s="308">
        <f t="shared" si="0"/>
        <v>7510</v>
      </c>
      <c r="D21" s="310">
        <f>100+7410+200</f>
        <v>7710</v>
      </c>
      <c r="E21" s="308">
        <f t="shared" si="1"/>
        <v>8210</v>
      </c>
      <c r="F21" s="285">
        <f t="shared" si="2"/>
        <v>8610</v>
      </c>
      <c r="G21" s="286">
        <f t="shared" si="3"/>
        <v>8710</v>
      </c>
      <c r="H21" s="310">
        <f>100+8610+200</f>
        <v>8910</v>
      </c>
      <c r="I21" s="308">
        <f t="shared" si="4"/>
        <v>9410</v>
      </c>
      <c r="J21" s="308">
        <f t="shared" si="5"/>
        <v>9810</v>
      </c>
      <c r="K21" s="371"/>
      <c r="L21" s="371"/>
      <c r="M21" s="371"/>
      <c r="N21" s="371"/>
      <c r="O21" s="3"/>
      <c r="P21" s="3"/>
    </row>
    <row r="22" spans="1:16" ht="38.1" customHeight="1" x14ac:dyDescent="0.4">
      <c r="A22" s="378" t="s">
        <v>7</v>
      </c>
      <c r="B22" s="278" t="s">
        <v>426</v>
      </c>
      <c r="C22" s="308">
        <f t="shared" si="0"/>
        <v>5490</v>
      </c>
      <c r="D22" s="310">
        <f>100+5390+200</f>
        <v>5690</v>
      </c>
      <c r="E22" s="308">
        <f t="shared" si="1"/>
        <v>6190</v>
      </c>
      <c r="F22" s="285">
        <f t="shared" si="2"/>
        <v>6590</v>
      </c>
      <c r="G22" s="286">
        <f t="shared" si="3"/>
        <v>6090</v>
      </c>
      <c r="H22" s="310">
        <f>100+5990+200</f>
        <v>6290</v>
      </c>
      <c r="I22" s="308">
        <f t="shared" si="4"/>
        <v>6790</v>
      </c>
      <c r="J22" s="308">
        <f t="shared" si="5"/>
        <v>7190</v>
      </c>
      <c r="K22" s="371"/>
      <c r="L22" s="371"/>
      <c r="M22" s="371"/>
      <c r="N22" s="371"/>
      <c r="O22" s="3"/>
      <c r="P22" s="3"/>
    </row>
    <row r="23" spans="1:16" ht="38.1" customHeight="1" x14ac:dyDescent="0.4">
      <c r="A23" s="378"/>
      <c r="B23" s="278" t="s">
        <v>425</v>
      </c>
      <c r="C23" s="308">
        <f t="shared" si="0"/>
        <v>8110</v>
      </c>
      <c r="D23" s="310">
        <f>100+8010+200</f>
        <v>8310</v>
      </c>
      <c r="E23" s="308">
        <f t="shared" si="1"/>
        <v>8810</v>
      </c>
      <c r="F23" s="285">
        <f t="shared" si="2"/>
        <v>9210</v>
      </c>
      <c r="G23" s="286">
        <f t="shared" si="3"/>
        <v>9310</v>
      </c>
      <c r="H23" s="310">
        <f>100+9210+200</f>
        <v>9510</v>
      </c>
      <c r="I23" s="308">
        <f t="shared" si="4"/>
        <v>10010</v>
      </c>
      <c r="J23" s="308">
        <f t="shared" si="5"/>
        <v>10410</v>
      </c>
      <c r="K23" s="371"/>
      <c r="L23" s="371"/>
      <c r="M23" s="371"/>
      <c r="N23" s="371"/>
      <c r="O23" s="3"/>
      <c r="P23" s="3"/>
    </row>
    <row r="24" spans="1:16" ht="38.1" customHeight="1" x14ac:dyDescent="0.4">
      <c r="A24" s="378" t="s">
        <v>52</v>
      </c>
      <c r="B24" s="278" t="s">
        <v>426</v>
      </c>
      <c r="C24" s="308">
        <f t="shared" si="0"/>
        <v>5890</v>
      </c>
      <c r="D24" s="310">
        <f>100+5790+200</f>
        <v>6090</v>
      </c>
      <c r="E24" s="308">
        <f t="shared" si="1"/>
        <v>6590</v>
      </c>
      <c r="F24" s="285">
        <f t="shared" si="2"/>
        <v>6990</v>
      </c>
      <c r="G24" s="286">
        <f t="shared" si="3"/>
        <v>6490</v>
      </c>
      <c r="H24" s="310">
        <f>100+6390+200</f>
        <v>6690</v>
      </c>
      <c r="I24" s="308">
        <f t="shared" si="4"/>
        <v>7190</v>
      </c>
      <c r="J24" s="308">
        <f t="shared" si="5"/>
        <v>7590</v>
      </c>
      <c r="K24" s="371"/>
      <c r="L24" s="371"/>
      <c r="M24" s="371"/>
      <c r="N24" s="371"/>
      <c r="O24" s="3"/>
      <c r="P24" s="3"/>
    </row>
    <row r="25" spans="1:16" ht="38.1" customHeight="1" x14ac:dyDescent="0.4">
      <c r="A25" s="378"/>
      <c r="B25" s="278" t="s">
        <v>425</v>
      </c>
      <c r="C25" s="308">
        <f t="shared" si="0"/>
        <v>8510</v>
      </c>
      <c r="D25" s="310">
        <f>100+8410+200</f>
        <v>8710</v>
      </c>
      <c r="E25" s="308">
        <f t="shared" si="1"/>
        <v>9210</v>
      </c>
      <c r="F25" s="285">
        <f t="shared" si="2"/>
        <v>9610</v>
      </c>
      <c r="G25" s="286">
        <f t="shared" si="3"/>
        <v>9710</v>
      </c>
      <c r="H25" s="310">
        <f>100+9610+200</f>
        <v>9910</v>
      </c>
      <c r="I25" s="308">
        <f t="shared" si="4"/>
        <v>10410</v>
      </c>
      <c r="J25" s="308">
        <f t="shared" si="5"/>
        <v>10810</v>
      </c>
      <c r="K25" s="371"/>
      <c r="L25" s="371"/>
      <c r="M25" s="371"/>
      <c r="N25" s="371"/>
      <c r="O25" s="3"/>
      <c r="P25" s="3"/>
    </row>
    <row r="26" spans="1:16" ht="38.1" customHeight="1" x14ac:dyDescent="0.4">
      <c r="A26" s="370" t="s">
        <v>11</v>
      </c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"/>
      <c r="P26" s="3"/>
    </row>
    <row r="27" spans="1:16" ht="38.1" customHeight="1" x14ac:dyDescent="0.4">
      <c r="A27" s="357" t="s">
        <v>1</v>
      </c>
      <c r="B27" s="278" t="s">
        <v>426</v>
      </c>
      <c r="C27" s="308">
        <f>D27-200</f>
        <v>4570</v>
      </c>
      <c r="D27" s="308">
        <f>100+4470+200</f>
        <v>4770</v>
      </c>
      <c r="E27" s="308">
        <f>D27+500</f>
        <v>5270</v>
      </c>
      <c r="F27" s="285">
        <f>E27+400</f>
        <v>5670</v>
      </c>
      <c r="G27" s="286">
        <f>H27-200</f>
        <v>5170</v>
      </c>
      <c r="H27" s="308">
        <f>100+5070+200</f>
        <v>5370</v>
      </c>
      <c r="I27" s="308">
        <f>H27+500</f>
        <v>5870</v>
      </c>
      <c r="J27" s="308">
        <f>I27+400</f>
        <v>6270</v>
      </c>
      <c r="K27" s="371" t="s">
        <v>103</v>
      </c>
      <c r="L27" s="371"/>
      <c r="M27" s="371"/>
      <c r="N27" s="371"/>
      <c r="O27" s="3"/>
      <c r="P27" s="3"/>
    </row>
    <row r="28" spans="1:16" ht="38.1" customHeight="1" x14ac:dyDescent="0.4">
      <c r="A28" s="358"/>
      <c r="B28" s="278" t="s">
        <v>425</v>
      </c>
      <c r="C28" s="308">
        <f t="shared" ref="C28:C34" si="6">D28-200</f>
        <v>7190</v>
      </c>
      <c r="D28" s="308">
        <f>100+7090+200</f>
        <v>7390</v>
      </c>
      <c r="E28" s="308">
        <f t="shared" ref="E28:E34" si="7">D28+500</f>
        <v>7890</v>
      </c>
      <c r="F28" s="285">
        <f t="shared" ref="F28:F34" si="8">E28+400</f>
        <v>8290</v>
      </c>
      <c r="G28" s="286">
        <f t="shared" ref="G28:G34" si="9">H28-200</f>
        <v>8390</v>
      </c>
      <c r="H28" s="308">
        <f>100+8290+200</f>
        <v>8590</v>
      </c>
      <c r="I28" s="308">
        <f t="shared" ref="I28:I34" si="10">H28+500</f>
        <v>9090</v>
      </c>
      <c r="J28" s="308">
        <f t="shared" ref="J28:J34" si="11">I28+400</f>
        <v>9490</v>
      </c>
      <c r="K28" s="371"/>
      <c r="L28" s="371"/>
      <c r="M28" s="371"/>
      <c r="N28" s="371"/>
      <c r="O28" s="3"/>
      <c r="P28" s="3"/>
    </row>
    <row r="29" spans="1:16" ht="38.1" customHeight="1" x14ac:dyDescent="0.4">
      <c r="A29" s="368" t="s">
        <v>6</v>
      </c>
      <c r="B29" s="278" t="s">
        <v>426</v>
      </c>
      <c r="C29" s="308">
        <f t="shared" si="6"/>
        <v>5170</v>
      </c>
      <c r="D29" s="310">
        <f>100+5070+200</f>
        <v>5370</v>
      </c>
      <c r="E29" s="308">
        <f t="shared" si="7"/>
        <v>5870</v>
      </c>
      <c r="F29" s="285">
        <f t="shared" si="8"/>
        <v>6270</v>
      </c>
      <c r="G29" s="286">
        <f t="shared" si="9"/>
        <v>5770</v>
      </c>
      <c r="H29" s="310">
        <f>100+5670+200</f>
        <v>5970</v>
      </c>
      <c r="I29" s="308">
        <f t="shared" si="10"/>
        <v>6470</v>
      </c>
      <c r="J29" s="308">
        <f t="shared" si="11"/>
        <v>6870</v>
      </c>
      <c r="K29" s="371"/>
      <c r="L29" s="371"/>
      <c r="M29" s="371"/>
      <c r="N29" s="371"/>
      <c r="O29" s="3"/>
      <c r="P29" s="3"/>
    </row>
    <row r="30" spans="1:16" ht="38.1" customHeight="1" x14ac:dyDescent="0.4">
      <c r="A30" s="369"/>
      <c r="B30" s="278" t="s">
        <v>425</v>
      </c>
      <c r="C30" s="308">
        <f t="shared" si="6"/>
        <v>7790</v>
      </c>
      <c r="D30" s="310">
        <f>100+7690+200</f>
        <v>7990</v>
      </c>
      <c r="E30" s="308">
        <f t="shared" si="7"/>
        <v>8490</v>
      </c>
      <c r="F30" s="285">
        <f t="shared" si="8"/>
        <v>8890</v>
      </c>
      <c r="G30" s="286">
        <f t="shared" si="9"/>
        <v>8990</v>
      </c>
      <c r="H30" s="310">
        <f>100+8890+200</f>
        <v>9190</v>
      </c>
      <c r="I30" s="308">
        <f t="shared" si="10"/>
        <v>9690</v>
      </c>
      <c r="J30" s="308">
        <f t="shared" si="11"/>
        <v>10090</v>
      </c>
      <c r="K30" s="371"/>
      <c r="L30" s="371"/>
      <c r="M30" s="371"/>
      <c r="N30" s="371"/>
      <c r="O30" s="3"/>
      <c r="P30" s="3"/>
    </row>
    <row r="31" spans="1:16" ht="38.1" customHeight="1" x14ac:dyDescent="0.4">
      <c r="A31" s="368" t="s">
        <v>7</v>
      </c>
      <c r="B31" s="278" t="s">
        <v>426</v>
      </c>
      <c r="C31" s="308">
        <f t="shared" si="6"/>
        <v>5770</v>
      </c>
      <c r="D31" s="310">
        <f>100+5670+200</f>
        <v>5970</v>
      </c>
      <c r="E31" s="308">
        <f t="shared" si="7"/>
        <v>6470</v>
      </c>
      <c r="F31" s="285">
        <f t="shared" si="8"/>
        <v>6870</v>
      </c>
      <c r="G31" s="286">
        <f t="shared" si="9"/>
        <v>6370</v>
      </c>
      <c r="H31" s="310">
        <f>100+6270+200</f>
        <v>6570</v>
      </c>
      <c r="I31" s="308">
        <f t="shared" si="10"/>
        <v>7070</v>
      </c>
      <c r="J31" s="308">
        <f t="shared" si="11"/>
        <v>7470</v>
      </c>
      <c r="K31" s="371"/>
      <c r="L31" s="371"/>
      <c r="M31" s="371"/>
      <c r="N31" s="371"/>
      <c r="O31" s="3"/>
      <c r="P31" s="3"/>
    </row>
    <row r="32" spans="1:16" ht="38.1" customHeight="1" x14ac:dyDescent="0.4">
      <c r="A32" s="369"/>
      <c r="B32" s="278" t="s">
        <v>425</v>
      </c>
      <c r="C32" s="308">
        <f t="shared" si="6"/>
        <v>8390</v>
      </c>
      <c r="D32" s="310">
        <f>100+8290+200</f>
        <v>8590</v>
      </c>
      <c r="E32" s="308">
        <f t="shared" si="7"/>
        <v>9090</v>
      </c>
      <c r="F32" s="285">
        <f t="shared" si="8"/>
        <v>9490</v>
      </c>
      <c r="G32" s="286">
        <f t="shared" si="9"/>
        <v>9590</v>
      </c>
      <c r="H32" s="310">
        <f>100+9490+200</f>
        <v>9790</v>
      </c>
      <c r="I32" s="308">
        <f t="shared" si="10"/>
        <v>10290</v>
      </c>
      <c r="J32" s="308">
        <f t="shared" si="11"/>
        <v>10690</v>
      </c>
      <c r="K32" s="371"/>
      <c r="L32" s="371"/>
      <c r="M32" s="371"/>
      <c r="N32" s="371"/>
      <c r="O32" s="3"/>
      <c r="P32" s="3"/>
    </row>
    <row r="33" spans="1:16" ht="38.1" customHeight="1" x14ac:dyDescent="0.4">
      <c r="A33" s="368" t="s">
        <v>52</v>
      </c>
      <c r="B33" s="278" t="s">
        <v>426</v>
      </c>
      <c r="C33" s="308">
        <f t="shared" si="6"/>
        <v>6170</v>
      </c>
      <c r="D33" s="310">
        <f>100+6070+200</f>
        <v>6370</v>
      </c>
      <c r="E33" s="308">
        <f t="shared" si="7"/>
        <v>6870</v>
      </c>
      <c r="F33" s="285">
        <f t="shared" si="8"/>
        <v>7270</v>
      </c>
      <c r="G33" s="286">
        <f t="shared" si="9"/>
        <v>6770</v>
      </c>
      <c r="H33" s="310">
        <f>100+6670+200</f>
        <v>6970</v>
      </c>
      <c r="I33" s="308">
        <f t="shared" si="10"/>
        <v>7470</v>
      </c>
      <c r="J33" s="308">
        <f t="shared" si="11"/>
        <v>7870</v>
      </c>
      <c r="K33" s="371"/>
      <c r="L33" s="371"/>
      <c r="M33" s="371"/>
      <c r="N33" s="371"/>
      <c r="O33" s="3"/>
      <c r="P33" s="3"/>
    </row>
    <row r="34" spans="1:16" ht="38.1" customHeight="1" x14ac:dyDescent="0.4">
      <c r="A34" s="369"/>
      <c r="B34" s="278" t="s">
        <v>425</v>
      </c>
      <c r="C34" s="308">
        <f t="shared" si="6"/>
        <v>8790</v>
      </c>
      <c r="D34" s="310">
        <f>100+8690+200</f>
        <v>8990</v>
      </c>
      <c r="E34" s="308">
        <f t="shared" si="7"/>
        <v>9490</v>
      </c>
      <c r="F34" s="285">
        <f t="shared" si="8"/>
        <v>9890</v>
      </c>
      <c r="G34" s="286">
        <f t="shared" si="9"/>
        <v>9990</v>
      </c>
      <c r="H34" s="310">
        <f>100+9890+200</f>
        <v>10190</v>
      </c>
      <c r="I34" s="308">
        <f t="shared" si="10"/>
        <v>10690</v>
      </c>
      <c r="J34" s="308">
        <f t="shared" si="11"/>
        <v>11090</v>
      </c>
      <c r="K34" s="371"/>
      <c r="L34" s="371"/>
      <c r="M34" s="371"/>
      <c r="N34" s="371"/>
      <c r="O34" s="3"/>
      <c r="P34" s="3"/>
    </row>
    <row r="35" spans="1:16" ht="38.1" customHeight="1" x14ac:dyDescent="0.4">
      <c r="A35" s="354" t="s">
        <v>12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6"/>
      <c r="O35" s="3"/>
      <c r="P35" s="3"/>
    </row>
    <row r="36" spans="1:16" ht="38.1" customHeight="1" x14ac:dyDescent="0.4">
      <c r="A36" s="357" t="s">
        <v>1</v>
      </c>
      <c r="B36" s="278" t="s">
        <v>426</v>
      </c>
      <c r="C36" s="308">
        <f>D36-200</f>
        <v>5020</v>
      </c>
      <c r="D36" s="308">
        <f>100+4920+200</f>
        <v>5220</v>
      </c>
      <c r="E36" s="308">
        <f>D36+500</f>
        <v>5720</v>
      </c>
      <c r="F36" s="285">
        <f>E36+400</f>
        <v>6120</v>
      </c>
      <c r="G36" s="286">
        <f>H36-200</f>
        <v>5620</v>
      </c>
      <c r="H36" s="308">
        <f>100+5520+200</f>
        <v>5820</v>
      </c>
      <c r="I36" s="308">
        <f>H36+500</f>
        <v>6320</v>
      </c>
      <c r="J36" s="308">
        <f>I36+400</f>
        <v>6720</v>
      </c>
      <c r="K36" s="359" t="s">
        <v>103</v>
      </c>
      <c r="L36" s="360"/>
      <c r="M36" s="360"/>
      <c r="N36" s="361"/>
      <c r="O36" s="3"/>
      <c r="P36" s="3"/>
    </row>
    <row r="37" spans="1:16" ht="38.1" customHeight="1" x14ac:dyDescent="0.4">
      <c r="A37" s="358"/>
      <c r="B37" s="278" t="s">
        <v>425</v>
      </c>
      <c r="C37" s="308">
        <f t="shared" ref="C37:C43" si="12">D37-200</f>
        <v>7640</v>
      </c>
      <c r="D37" s="308">
        <f>100+7540+200</f>
        <v>7840</v>
      </c>
      <c r="E37" s="308">
        <f t="shared" ref="E37:E43" si="13">D37+500</f>
        <v>8340</v>
      </c>
      <c r="F37" s="285">
        <f t="shared" ref="F37:F43" si="14">E37+400</f>
        <v>8740</v>
      </c>
      <c r="G37" s="286">
        <f t="shared" ref="G37:G43" si="15">H37-200</f>
        <v>8840</v>
      </c>
      <c r="H37" s="308">
        <f>100+8740+200</f>
        <v>9040</v>
      </c>
      <c r="I37" s="308">
        <f t="shared" ref="I37:I43" si="16">H37+500</f>
        <v>9540</v>
      </c>
      <c r="J37" s="308">
        <f t="shared" ref="J37:J43" si="17">I37+400</f>
        <v>9940</v>
      </c>
      <c r="K37" s="362"/>
      <c r="L37" s="363"/>
      <c r="M37" s="363"/>
      <c r="N37" s="364"/>
      <c r="O37" s="3"/>
      <c r="P37" s="3"/>
    </row>
    <row r="38" spans="1:16" ht="38.1" customHeight="1" x14ac:dyDescent="0.4">
      <c r="A38" s="368" t="s">
        <v>6</v>
      </c>
      <c r="B38" s="278" t="s">
        <v>426</v>
      </c>
      <c r="C38" s="308">
        <f t="shared" si="12"/>
        <v>5620</v>
      </c>
      <c r="D38" s="308">
        <f>100+5520+200</f>
        <v>5820</v>
      </c>
      <c r="E38" s="308">
        <f t="shared" si="13"/>
        <v>6320</v>
      </c>
      <c r="F38" s="285">
        <f t="shared" si="14"/>
        <v>6720</v>
      </c>
      <c r="G38" s="286">
        <f t="shared" si="15"/>
        <v>6220</v>
      </c>
      <c r="H38" s="308">
        <f>100+6120+200</f>
        <v>6420</v>
      </c>
      <c r="I38" s="308">
        <f t="shared" si="16"/>
        <v>6920</v>
      </c>
      <c r="J38" s="308">
        <f t="shared" si="17"/>
        <v>7320</v>
      </c>
      <c r="K38" s="362"/>
      <c r="L38" s="363"/>
      <c r="M38" s="363"/>
      <c r="N38" s="364"/>
      <c r="O38" s="3"/>
      <c r="P38" s="3"/>
    </row>
    <row r="39" spans="1:16" ht="38.1" customHeight="1" x14ac:dyDescent="0.4">
      <c r="A39" s="369"/>
      <c r="B39" s="278" t="s">
        <v>425</v>
      </c>
      <c r="C39" s="308">
        <f t="shared" si="12"/>
        <v>8240</v>
      </c>
      <c r="D39" s="308">
        <f>100+8140+200</f>
        <v>8440</v>
      </c>
      <c r="E39" s="308">
        <f t="shared" si="13"/>
        <v>8940</v>
      </c>
      <c r="F39" s="285">
        <f t="shared" si="14"/>
        <v>9340</v>
      </c>
      <c r="G39" s="286">
        <f t="shared" si="15"/>
        <v>9440</v>
      </c>
      <c r="H39" s="308">
        <f>100+9340+200</f>
        <v>9640</v>
      </c>
      <c r="I39" s="308">
        <f t="shared" si="16"/>
        <v>10140</v>
      </c>
      <c r="J39" s="308">
        <f t="shared" si="17"/>
        <v>10540</v>
      </c>
      <c r="K39" s="362"/>
      <c r="L39" s="363"/>
      <c r="M39" s="363"/>
      <c r="N39" s="364"/>
      <c r="O39" s="3"/>
      <c r="P39" s="3"/>
    </row>
    <row r="40" spans="1:16" ht="38.1" customHeight="1" x14ac:dyDescent="0.4">
      <c r="A40" s="368" t="s">
        <v>7</v>
      </c>
      <c r="B40" s="278" t="s">
        <v>426</v>
      </c>
      <c r="C40" s="308">
        <f t="shared" si="12"/>
        <v>6220</v>
      </c>
      <c r="D40" s="308">
        <f>100+6120+200</f>
        <v>6420</v>
      </c>
      <c r="E40" s="308">
        <f t="shared" si="13"/>
        <v>6920</v>
      </c>
      <c r="F40" s="285">
        <f t="shared" si="14"/>
        <v>7320</v>
      </c>
      <c r="G40" s="286">
        <f t="shared" si="15"/>
        <v>6820</v>
      </c>
      <c r="H40" s="308">
        <f>100+6720+200</f>
        <v>7020</v>
      </c>
      <c r="I40" s="308">
        <f t="shared" si="16"/>
        <v>7520</v>
      </c>
      <c r="J40" s="308">
        <f t="shared" si="17"/>
        <v>7920</v>
      </c>
      <c r="K40" s="362"/>
      <c r="L40" s="363"/>
      <c r="M40" s="363"/>
      <c r="N40" s="364"/>
      <c r="O40" s="3"/>
      <c r="P40" s="3"/>
    </row>
    <row r="41" spans="1:16" ht="38.1" customHeight="1" x14ac:dyDescent="0.4">
      <c r="A41" s="369"/>
      <c r="B41" s="278" t="s">
        <v>425</v>
      </c>
      <c r="C41" s="308">
        <f t="shared" si="12"/>
        <v>8840</v>
      </c>
      <c r="D41" s="308">
        <f>100+8740+200</f>
        <v>9040</v>
      </c>
      <c r="E41" s="308">
        <f t="shared" si="13"/>
        <v>9540</v>
      </c>
      <c r="F41" s="285">
        <f t="shared" si="14"/>
        <v>9940</v>
      </c>
      <c r="G41" s="286">
        <f t="shared" si="15"/>
        <v>10040</v>
      </c>
      <c r="H41" s="308">
        <f>100+9940+200</f>
        <v>10240</v>
      </c>
      <c r="I41" s="308">
        <f t="shared" si="16"/>
        <v>10740</v>
      </c>
      <c r="J41" s="308">
        <f t="shared" si="17"/>
        <v>11140</v>
      </c>
      <c r="K41" s="362"/>
      <c r="L41" s="363"/>
      <c r="M41" s="363"/>
      <c r="N41" s="364"/>
      <c r="O41" s="3"/>
      <c r="P41" s="3"/>
    </row>
    <row r="42" spans="1:16" ht="38.1" customHeight="1" x14ac:dyDescent="0.4">
      <c r="A42" s="368" t="s">
        <v>52</v>
      </c>
      <c r="B42" s="278" t="s">
        <v>426</v>
      </c>
      <c r="C42" s="308">
        <f t="shared" si="12"/>
        <v>6620</v>
      </c>
      <c r="D42" s="308">
        <f>100+6520+200</f>
        <v>6820</v>
      </c>
      <c r="E42" s="308">
        <f t="shared" si="13"/>
        <v>7320</v>
      </c>
      <c r="F42" s="285">
        <f t="shared" si="14"/>
        <v>7720</v>
      </c>
      <c r="G42" s="286">
        <f t="shared" si="15"/>
        <v>7220</v>
      </c>
      <c r="H42" s="308">
        <f>100+7120+200</f>
        <v>7420</v>
      </c>
      <c r="I42" s="308">
        <f t="shared" si="16"/>
        <v>7920</v>
      </c>
      <c r="J42" s="308">
        <f t="shared" si="17"/>
        <v>8320</v>
      </c>
      <c r="K42" s="362"/>
      <c r="L42" s="363"/>
      <c r="M42" s="363"/>
      <c r="N42" s="364"/>
      <c r="O42" s="3"/>
      <c r="P42" s="3"/>
    </row>
    <row r="43" spans="1:16" ht="38.1" customHeight="1" x14ac:dyDescent="0.4">
      <c r="A43" s="369"/>
      <c r="B43" s="278" t="s">
        <v>425</v>
      </c>
      <c r="C43" s="308">
        <f t="shared" si="12"/>
        <v>9240</v>
      </c>
      <c r="D43" s="308">
        <f>100+9140+200</f>
        <v>9440</v>
      </c>
      <c r="E43" s="308">
        <f t="shared" si="13"/>
        <v>9940</v>
      </c>
      <c r="F43" s="285">
        <f t="shared" si="14"/>
        <v>10340</v>
      </c>
      <c r="G43" s="286">
        <f t="shared" si="15"/>
        <v>10440</v>
      </c>
      <c r="H43" s="308">
        <f>100+10340+200</f>
        <v>10640</v>
      </c>
      <c r="I43" s="308">
        <f t="shared" si="16"/>
        <v>11140</v>
      </c>
      <c r="J43" s="308">
        <f t="shared" si="17"/>
        <v>11540</v>
      </c>
      <c r="K43" s="365"/>
      <c r="L43" s="366"/>
      <c r="M43" s="366"/>
      <c r="N43" s="367"/>
      <c r="O43" s="3"/>
      <c r="P43" s="3"/>
    </row>
    <row r="44" spans="1:16" ht="38.1" customHeight="1" x14ac:dyDescent="0.4">
      <c r="A44" s="354" t="s">
        <v>508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6"/>
      <c r="O44" s="3"/>
      <c r="P44" s="3"/>
    </row>
    <row r="45" spans="1:16" ht="38.1" customHeight="1" x14ac:dyDescent="0.4">
      <c r="A45" s="279" t="s">
        <v>375</v>
      </c>
      <c r="B45" s="278" t="s">
        <v>425</v>
      </c>
      <c r="C45" s="310">
        <f>D45-200</f>
        <v>10040</v>
      </c>
      <c r="D45" s="309">
        <f>100+9940+200</f>
        <v>10240</v>
      </c>
      <c r="E45" s="309">
        <f>200+10540</f>
        <v>10740</v>
      </c>
      <c r="F45" s="309">
        <f>200+10940</f>
        <v>11140</v>
      </c>
      <c r="G45" s="287">
        <f>200+11040</f>
        <v>11240</v>
      </c>
      <c r="H45" s="309">
        <f>200+11240</f>
        <v>11440</v>
      </c>
      <c r="I45" s="309">
        <f>200+11740</f>
        <v>11940</v>
      </c>
      <c r="J45" s="309">
        <f>200+12140</f>
        <v>12340</v>
      </c>
      <c r="K45" s="376"/>
      <c r="L45" s="376"/>
      <c r="M45" s="376"/>
      <c r="N45" s="377"/>
      <c r="O45" s="3"/>
      <c r="P45" s="3"/>
    </row>
    <row r="46" spans="1:16" ht="38.1" customHeight="1" x14ac:dyDescent="0.4">
      <c r="A46" s="354" t="s">
        <v>424</v>
      </c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6"/>
      <c r="O46" s="3"/>
      <c r="P46" s="3"/>
    </row>
    <row r="47" spans="1:16" ht="38.1" customHeight="1" x14ac:dyDescent="0.4">
      <c r="A47" s="278" t="s">
        <v>1</v>
      </c>
      <c r="B47" s="289"/>
      <c r="C47" s="308">
        <f>D47-200</f>
        <v>5390</v>
      </c>
      <c r="D47" s="308">
        <f>100+5290+200</f>
        <v>5590</v>
      </c>
      <c r="E47" s="308">
        <f>200+5890</f>
        <v>6090</v>
      </c>
      <c r="F47" s="283">
        <f>200+6290</f>
        <v>6490</v>
      </c>
      <c r="G47" s="284">
        <f>200+5790</f>
        <v>5990</v>
      </c>
      <c r="H47" s="308">
        <f>200+5990</f>
        <v>6190</v>
      </c>
      <c r="I47" s="308">
        <f>200+6490</f>
        <v>6690</v>
      </c>
      <c r="J47" s="308">
        <f>200+6890</f>
        <v>7090</v>
      </c>
      <c r="K47" s="371"/>
      <c r="L47" s="371"/>
      <c r="M47" s="371"/>
      <c r="N47" s="371"/>
      <c r="O47" s="3"/>
      <c r="P47" s="3"/>
    </row>
    <row r="48" spans="1:16" ht="38.1" customHeight="1" x14ac:dyDescent="0.4">
      <c r="A48" s="354" t="s">
        <v>311</v>
      </c>
      <c r="B48" s="355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6"/>
      <c r="O48" s="3"/>
      <c r="P48" s="3"/>
    </row>
    <row r="49" spans="1:16" ht="38.1" customHeight="1" x14ac:dyDescent="0.4">
      <c r="A49" s="278" t="s">
        <v>1</v>
      </c>
      <c r="B49" s="278"/>
      <c r="C49" s="308">
        <f>D49-200</f>
        <v>6890</v>
      </c>
      <c r="D49" s="308">
        <f>100+6790+200</f>
        <v>7090</v>
      </c>
      <c r="E49" s="308">
        <f>200+7390</f>
        <v>7590</v>
      </c>
      <c r="F49" s="283">
        <f>200+7790</f>
        <v>7990</v>
      </c>
      <c r="G49" s="284">
        <f>200+7290</f>
        <v>7490</v>
      </c>
      <c r="H49" s="308">
        <f>200+7490</f>
        <v>7690</v>
      </c>
      <c r="I49" s="308">
        <f>200+7990</f>
        <v>8190</v>
      </c>
      <c r="J49" s="308">
        <f>200+8390</f>
        <v>8590</v>
      </c>
      <c r="K49" s="387"/>
      <c r="L49" s="387"/>
      <c r="M49" s="387"/>
      <c r="N49" s="387"/>
      <c r="O49" s="3"/>
      <c r="P49" s="3"/>
    </row>
    <row r="50" spans="1:16" ht="38.1" customHeight="1" x14ac:dyDescent="0.4">
      <c r="A50" s="354" t="s">
        <v>296</v>
      </c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6"/>
      <c r="O50" s="3"/>
      <c r="P50" s="3"/>
    </row>
    <row r="51" spans="1:16" ht="38.1" customHeight="1" x14ac:dyDescent="0.4">
      <c r="A51" s="278" t="s">
        <v>1</v>
      </c>
      <c r="B51" s="278"/>
      <c r="C51" s="308">
        <f>200+5490</f>
        <v>5690</v>
      </c>
      <c r="D51" s="308">
        <f>200+5690</f>
        <v>5890</v>
      </c>
      <c r="E51" s="308">
        <f>200+6190</f>
        <v>6390</v>
      </c>
      <c r="F51" s="283">
        <v>6790</v>
      </c>
      <c r="G51" s="284">
        <f>200+6090</f>
        <v>6290</v>
      </c>
      <c r="H51" s="308">
        <f>200+6290</f>
        <v>6490</v>
      </c>
      <c r="I51" s="308">
        <f>200+6790</f>
        <v>6990</v>
      </c>
      <c r="J51" s="308">
        <v>7390</v>
      </c>
      <c r="K51" s="371" t="s">
        <v>2</v>
      </c>
      <c r="L51" s="371"/>
      <c r="M51" s="371"/>
      <c r="N51" s="371"/>
      <c r="O51" s="3"/>
      <c r="P51" s="3"/>
    </row>
    <row r="52" spans="1:16" ht="38.1" customHeight="1" x14ac:dyDescent="0.4">
      <c r="A52" s="354" t="s">
        <v>297</v>
      </c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6"/>
      <c r="O52" s="3"/>
      <c r="P52" s="3"/>
    </row>
    <row r="53" spans="1:16" ht="38.1" customHeight="1" x14ac:dyDescent="0.4">
      <c r="A53" s="278" t="s">
        <v>1</v>
      </c>
      <c r="B53" s="278"/>
      <c r="C53" s="308">
        <f>200+7290</f>
        <v>7490</v>
      </c>
      <c r="D53" s="308">
        <f>200+7490</f>
        <v>7690</v>
      </c>
      <c r="E53" s="308">
        <f>200+7990</f>
        <v>8190</v>
      </c>
      <c r="F53" s="283">
        <f>200+8390</f>
        <v>8590</v>
      </c>
      <c r="G53" s="284">
        <f>200+7890</f>
        <v>8090</v>
      </c>
      <c r="H53" s="308">
        <f>200+8090</f>
        <v>8290</v>
      </c>
      <c r="I53" s="308">
        <f>200+8590</f>
        <v>8790</v>
      </c>
      <c r="J53" s="308">
        <f>200+8990</f>
        <v>9190</v>
      </c>
      <c r="K53" s="371" t="s">
        <v>2</v>
      </c>
      <c r="L53" s="371"/>
      <c r="M53" s="371"/>
      <c r="N53" s="371"/>
      <c r="O53" s="3"/>
      <c r="P53" s="3"/>
    </row>
    <row r="54" spans="1:16" ht="50.1" customHeight="1" x14ac:dyDescent="0.4">
      <c r="A54" s="360"/>
      <c r="B54" s="360"/>
      <c r="C54" s="360"/>
      <c r="D54" s="360"/>
      <c r="E54" s="360"/>
      <c r="F54" s="360"/>
      <c r="G54" s="360"/>
      <c r="H54" s="360"/>
      <c r="I54" s="360"/>
      <c r="J54" s="360"/>
      <c r="K54" s="360"/>
      <c r="L54" s="360"/>
      <c r="M54" s="137"/>
      <c r="N54" s="137"/>
      <c r="O54" s="3"/>
      <c r="P54" s="3"/>
    </row>
    <row r="55" spans="1:16" ht="68.25" customHeight="1" x14ac:dyDescent="0.4">
      <c r="A55" s="388" t="s">
        <v>329</v>
      </c>
      <c r="B55" s="388"/>
      <c r="C55" s="388"/>
      <c r="D55" s="388"/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"/>
      <c r="P55" s="3"/>
    </row>
    <row r="56" spans="1:16" ht="69" customHeight="1" x14ac:dyDescent="0.45">
      <c r="A56" s="318" t="s">
        <v>330</v>
      </c>
      <c r="B56" s="318"/>
      <c r="C56" s="318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"/>
      <c r="P56" s="3"/>
    </row>
    <row r="57" spans="1:16" ht="57.75" customHeight="1" x14ac:dyDescent="0.4">
      <c r="A57" s="334" t="s">
        <v>331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"/>
      <c r="P57" s="3"/>
    </row>
    <row r="58" spans="1:16" ht="100.5" customHeight="1" x14ac:dyDescent="0.45">
      <c r="A58" s="392" t="s">
        <v>445</v>
      </c>
      <c r="B58" s="392"/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"/>
      <c r="P58" s="3"/>
    </row>
    <row r="59" spans="1:16" ht="53.25" customHeight="1" x14ac:dyDescent="0.4">
      <c r="A59" s="334" t="s">
        <v>332</v>
      </c>
      <c r="B59" s="334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"/>
      <c r="P59" s="3"/>
    </row>
    <row r="60" spans="1:16" ht="48.75" customHeight="1" x14ac:dyDescent="0.4">
      <c r="A60" s="393" t="s">
        <v>446</v>
      </c>
      <c r="B60" s="393"/>
      <c r="C60" s="393"/>
      <c r="D60" s="393"/>
      <c r="E60" s="393"/>
      <c r="F60" s="393"/>
      <c r="G60" s="393"/>
      <c r="H60" s="393"/>
      <c r="I60" s="393"/>
      <c r="J60" s="393"/>
      <c r="K60" s="393"/>
      <c r="L60" s="393"/>
      <c r="M60" s="393"/>
      <c r="N60" s="393"/>
      <c r="O60" s="3"/>
      <c r="P60" s="3"/>
    </row>
    <row r="61" spans="1:16" ht="77.25" customHeight="1" x14ac:dyDescent="0.4">
      <c r="A61" s="389" t="s">
        <v>8</v>
      </c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"/>
      <c r="P61" s="3"/>
    </row>
    <row r="62" spans="1:16" ht="81" customHeight="1" x14ac:dyDescent="0.4">
      <c r="A62" s="390" t="s">
        <v>312</v>
      </c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"/>
      <c r="P62" s="3"/>
    </row>
    <row r="63" spans="1:16" ht="27.75" hidden="1" customHeight="1" x14ac:dyDescent="0.4">
      <c r="A63" s="391" t="s">
        <v>104</v>
      </c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"/>
    </row>
    <row r="64" spans="1:16" ht="28.5" customHeight="1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1"/>
      <c r="N64" s="1"/>
    </row>
    <row r="65" spans="1:14" ht="15" customHeight="1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8"/>
      <c r="N65" s="8"/>
    </row>
    <row r="66" spans="1:14" ht="41.25" customHeight="1" x14ac:dyDescent="0.25"/>
    <row r="74" spans="1:14" ht="56.25" customHeight="1" x14ac:dyDescent="0.25"/>
    <row r="75" spans="1:14" ht="26.25" customHeight="1" x14ac:dyDescent="0.25"/>
    <row r="76" spans="1:14" ht="73.5" customHeight="1" x14ac:dyDescent="0.25"/>
    <row r="77" spans="1:14" ht="85.5" customHeight="1" x14ac:dyDescent="0.25"/>
    <row r="78" spans="1:14" ht="56.25" customHeight="1" x14ac:dyDescent="0.25"/>
    <row r="80" spans="1:14" ht="74.25" customHeight="1" x14ac:dyDescent="0.25"/>
  </sheetData>
  <mergeCells count="55">
    <mergeCell ref="A61:N61"/>
    <mergeCell ref="A62:N62"/>
    <mergeCell ref="A63:N63"/>
    <mergeCell ref="A56:N56"/>
    <mergeCell ref="A57:N57"/>
    <mergeCell ref="A58:N58"/>
    <mergeCell ref="A59:N59"/>
    <mergeCell ref="A60:N60"/>
    <mergeCell ref="A54:L54"/>
    <mergeCell ref="A55:N55"/>
    <mergeCell ref="K51:N51"/>
    <mergeCell ref="A52:N52"/>
    <mergeCell ref="K53:N53"/>
    <mergeCell ref="A46:N46"/>
    <mergeCell ref="K47:N47"/>
    <mergeCell ref="A48:N48"/>
    <mergeCell ref="K49:N49"/>
    <mergeCell ref="A50:N50"/>
    <mergeCell ref="A11:A12"/>
    <mergeCell ref="B11:B12"/>
    <mergeCell ref="C11:F11"/>
    <mergeCell ref="G11:J11"/>
    <mergeCell ref="K11:N12"/>
    <mergeCell ref="A13:N13"/>
    <mergeCell ref="K14:N14"/>
    <mergeCell ref="A15:N15"/>
    <mergeCell ref="A44:N44"/>
    <mergeCell ref="K45:N45"/>
    <mergeCell ref="K16:N16"/>
    <mergeCell ref="A17:N17"/>
    <mergeCell ref="A18:A19"/>
    <mergeCell ref="A20:A21"/>
    <mergeCell ref="A22:A23"/>
    <mergeCell ref="A24:A25"/>
    <mergeCell ref="A1:J1"/>
    <mergeCell ref="A2:J2"/>
    <mergeCell ref="A3:J3"/>
    <mergeCell ref="A6:N7"/>
    <mergeCell ref="A8:N8"/>
    <mergeCell ref="A9:O9"/>
    <mergeCell ref="A10:N10"/>
    <mergeCell ref="K4:N4"/>
    <mergeCell ref="A35:N35"/>
    <mergeCell ref="A36:A37"/>
    <mergeCell ref="K36:N43"/>
    <mergeCell ref="A38:A39"/>
    <mergeCell ref="A40:A41"/>
    <mergeCell ref="A26:N26"/>
    <mergeCell ref="A27:A28"/>
    <mergeCell ref="K27:N34"/>
    <mergeCell ref="A29:A30"/>
    <mergeCell ref="A31:A32"/>
    <mergeCell ref="A33:A34"/>
    <mergeCell ref="A42:A43"/>
    <mergeCell ref="K18:N25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5"/>
  <sheetViews>
    <sheetView zoomScale="40" zoomScaleNormal="40" workbookViewId="0">
      <selection activeCell="A35" sqref="A35:K35"/>
    </sheetView>
  </sheetViews>
  <sheetFormatPr defaultRowHeight="15" x14ac:dyDescent="0.2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</cols>
  <sheetData>
    <row r="1" spans="1:11" ht="37.5" customHeight="1" x14ac:dyDescent="0.4">
      <c r="A1" s="328" t="s">
        <v>443</v>
      </c>
      <c r="B1" s="328"/>
      <c r="C1" s="328"/>
      <c r="D1" s="328"/>
      <c r="E1" s="328"/>
      <c r="F1" s="3"/>
      <c r="G1" s="3"/>
      <c r="H1" s="3"/>
      <c r="I1" s="3"/>
      <c r="J1" s="3"/>
      <c r="K1" s="3"/>
    </row>
    <row r="2" spans="1:11" ht="37.5" customHeight="1" x14ac:dyDescent="0.4">
      <c r="A2" s="328" t="s">
        <v>307</v>
      </c>
      <c r="B2" s="328"/>
      <c r="C2" s="328"/>
      <c r="D2" s="328"/>
      <c r="E2" s="51"/>
      <c r="F2" s="3"/>
      <c r="G2" s="3"/>
      <c r="H2" s="3"/>
      <c r="I2" s="3"/>
      <c r="J2" s="3"/>
      <c r="K2" s="3"/>
    </row>
    <row r="3" spans="1:11" ht="37.5" customHeight="1" x14ac:dyDescent="0.4">
      <c r="A3" s="329" t="s">
        <v>9</v>
      </c>
      <c r="B3" s="329"/>
      <c r="C3" s="329"/>
      <c r="D3" s="329"/>
      <c r="E3" s="329"/>
      <c r="F3" s="3"/>
      <c r="G3" s="3"/>
      <c r="H3" s="3"/>
      <c r="I3" s="3"/>
      <c r="J3" s="3"/>
      <c r="K3" s="3"/>
    </row>
    <row r="4" spans="1:11" ht="37.5" customHeight="1" x14ac:dyDescent="0.4">
      <c r="A4" s="3"/>
      <c r="B4" s="3"/>
      <c r="C4" s="3"/>
      <c r="D4" s="3"/>
      <c r="E4" s="3"/>
      <c r="F4" s="3"/>
      <c r="G4" s="3"/>
      <c r="H4" s="3"/>
      <c r="I4" s="3"/>
      <c r="J4" s="307" t="str">
        <f>Эмаль!K4</f>
        <v>По состоянию на 28.09.2020</v>
      </c>
      <c r="K4" s="307"/>
    </row>
    <row r="5" spans="1:11" ht="37.5" customHeight="1" x14ac:dyDescent="0.4">
      <c r="A5" s="3"/>
      <c r="B5" s="3"/>
      <c r="C5" s="3"/>
      <c r="D5" s="3"/>
      <c r="E5" s="3"/>
      <c r="F5" s="3"/>
      <c r="G5" s="3"/>
      <c r="H5" s="3"/>
      <c r="I5" s="3"/>
      <c r="J5" s="307"/>
      <c r="K5" s="307"/>
    </row>
    <row r="6" spans="1:11" x14ac:dyDescent="0.25">
      <c r="A6" s="423" t="s">
        <v>333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</row>
    <row r="7" spans="1:11" x14ac:dyDescent="0.25">
      <c r="A7" s="423"/>
      <c r="B7" s="423"/>
      <c r="C7" s="423"/>
      <c r="D7" s="423"/>
      <c r="E7" s="423"/>
      <c r="F7" s="423"/>
      <c r="G7" s="423"/>
      <c r="H7" s="423"/>
      <c r="I7" s="423"/>
      <c r="J7" s="423"/>
      <c r="K7" s="423"/>
    </row>
    <row r="8" spans="1:11" ht="33" x14ac:dyDescent="0.45">
      <c r="A8" s="422" t="s">
        <v>447</v>
      </c>
      <c r="B8" s="422"/>
      <c r="C8" s="422"/>
      <c r="D8" s="422"/>
      <c r="E8" s="422"/>
      <c r="F8" s="422"/>
      <c r="G8" s="422"/>
      <c r="H8" s="422"/>
      <c r="I8" s="422"/>
      <c r="J8" s="422"/>
      <c r="K8" s="422"/>
    </row>
    <row r="9" spans="1:11" ht="33" x14ac:dyDescent="0.45">
      <c r="A9" s="395" t="s">
        <v>370</v>
      </c>
      <c r="B9" s="395"/>
      <c r="C9" s="395"/>
      <c r="D9" s="395"/>
      <c r="E9" s="395"/>
      <c r="F9" s="395"/>
      <c r="G9" s="395"/>
      <c r="H9" s="395"/>
      <c r="I9" s="395"/>
      <c r="J9" s="395"/>
      <c r="K9" s="395"/>
    </row>
    <row r="10" spans="1:11" ht="25.5" x14ac:dyDescent="0.35">
      <c r="A10" s="420" t="s">
        <v>504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x14ac:dyDescent="0.25">
      <c r="A11" s="405" t="s">
        <v>18</v>
      </c>
      <c r="B11" s="405" t="s">
        <v>14</v>
      </c>
      <c r="C11" s="405"/>
      <c r="D11" s="405" t="s">
        <v>15</v>
      </c>
      <c r="E11" s="405" t="s">
        <v>79</v>
      </c>
      <c r="F11" s="405" t="s">
        <v>80</v>
      </c>
      <c r="G11" s="405" t="s">
        <v>81</v>
      </c>
      <c r="H11" s="405" t="s">
        <v>82</v>
      </c>
      <c r="I11" s="405" t="s">
        <v>83</v>
      </c>
      <c r="J11" s="405" t="s">
        <v>84</v>
      </c>
      <c r="K11" s="405" t="s">
        <v>85</v>
      </c>
    </row>
    <row r="12" spans="1:11" ht="61.5" customHeight="1" x14ac:dyDescent="0.25">
      <c r="A12" s="421"/>
      <c r="B12" s="405"/>
      <c r="C12" s="405"/>
      <c r="D12" s="405"/>
      <c r="E12" s="405"/>
      <c r="F12" s="405"/>
      <c r="G12" s="405"/>
      <c r="H12" s="405"/>
      <c r="I12" s="405"/>
      <c r="J12" s="405"/>
      <c r="K12" s="405"/>
    </row>
    <row r="13" spans="1:11" ht="81" customHeight="1" x14ac:dyDescent="0.25">
      <c r="A13" s="415" t="s">
        <v>429</v>
      </c>
      <c r="B13" s="417" t="s">
        <v>16</v>
      </c>
      <c r="C13" s="417"/>
      <c r="D13" s="221" t="s">
        <v>460</v>
      </c>
      <c r="E13" s="225">
        <v>5200</v>
      </c>
      <c r="F13" s="225">
        <v>5550</v>
      </c>
      <c r="G13" s="225">
        <v>6000</v>
      </c>
      <c r="H13" s="225">
        <v>6400</v>
      </c>
      <c r="I13" s="225">
        <v>6930</v>
      </c>
      <c r="J13" s="225">
        <v>7150</v>
      </c>
      <c r="K13" s="225">
        <v>7850</v>
      </c>
    </row>
    <row r="14" spans="1:11" ht="81" customHeight="1" thickBot="1" x14ac:dyDescent="0.3">
      <c r="A14" s="416"/>
      <c r="B14" s="418"/>
      <c r="C14" s="418"/>
      <c r="D14" s="226" t="s">
        <v>461</v>
      </c>
      <c r="E14" s="230">
        <f>E13+300</f>
        <v>5500</v>
      </c>
      <c r="F14" s="230">
        <f t="shared" ref="F14:K14" si="0">F13+300</f>
        <v>5850</v>
      </c>
      <c r="G14" s="230">
        <f t="shared" si="0"/>
        <v>6300</v>
      </c>
      <c r="H14" s="230">
        <f t="shared" si="0"/>
        <v>6700</v>
      </c>
      <c r="I14" s="230">
        <f t="shared" si="0"/>
        <v>7230</v>
      </c>
      <c r="J14" s="230">
        <f t="shared" si="0"/>
        <v>7450</v>
      </c>
      <c r="K14" s="230">
        <f t="shared" si="0"/>
        <v>8150</v>
      </c>
    </row>
    <row r="15" spans="1:11" ht="81" customHeight="1" x14ac:dyDescent="0.25">
      <c r="A15" s="419" t="s">
        <v>428</v>
      </c>
      <c r="B15" s="419" t="s">
        <v>16</v>
      </c>
      <c r="C15" s="419"/>
      <c r="D15" s="227" t="s">
        <v>462</v>
      </c>
      <c r="E15" s="228">
        <v>5200</v>
      </c>
      <c r="F15" s="228">
        <v>5550</v>
      </c>
      <c r="G15" s="228">
        <v>6000</v>
      </c>
      <c r="H15" s="228">
        <v>6400</v>
      </c>
      <c r="I15" s="228">
        <v>6930</v>
      </c>
      <c r="J15" s="228">
        <v>7150</v>
      </c>
      <c r="K15" s="228">
        <v>7850</v>
      </c>
    </row>
    <row r="16" spans="1:11" ht="81" customHeight="1" thickBot="1" x14ac:dyDescent="0.3">
      <c r="A16" s="418"/>
      <c r="B16" s="418"/>
      <c r="C16" s="418"/>
      <c r="D16" s="226" t="s">
        <v>463</v>
      </c>
      <c r="E16" s="230">
        <f>E15+300</f>
        <v>5500</v>
      </c>
      <c r="F16" s="230">
        <f t="shared" ref="F16:K16" si="1">F15+300</f>
        <v>5850</v>
      </c>
      <c r="G16" s="230">
        <f t="shared" si="1"/>
        <v>6300</v>
      </c>
      <c r="H16" s="230">
        <f t="shared" si="1"/>
        <v>6700</v>
      </c>
      <c r="I16" s="230">
        <f t="shared" si="1"/>
        <v>7230</v>
      </c>
      <c r="J16" s="230">
        <f t="shared" si="1"/>
        <v>7450</v>
      </c>
      <c r="K16" s="230">
        <f t="shared" si="1"/>
        <v>8150</v>
      </c>
    </row>
    <row r="17" spans="1:11" ht="81" customHeight="1" x14ac:dyDescent="0.25">
      <c r="A17" s="411" t="s">
        <v>415</v>
      </c>
      <c r="B17" s="411" t="s">
        <v>16</v>
      </c>
      <c r="C17" s="411"/>
      <c r="D17" s="227" t="s">
        <v>462</v>
      </c>
      <c r="E17" s="228">
        <v>5700</v>
      </c>
      <c r="F17" s="228">
        <v>6050</v>
      </c>
      <c r="G17" s="228">
        <v>6500</v>
      </c>
      <c r="H17" s="228">
        <v>6900</v>
      </c>
      <c r="I17" s="228">
        <v>7430</v>
      </c>
      <c r="J17" s="228">
        <v>7650</v>
      </c>
      <c r="K17" s="228">
        <v>8350</v>
      </c>
    </row>
    <row r="18" spans="1:11" ht="81" customHeight="1" thickBot="1" x14ac:dyDescent="0.3">
      <c r="A18" s="412"/>
      <c r="B18" s="412"/>
      <c r="C18" s="412"/>
      <c r="D18" s="229" t="s">
        <v>464</v>
      </c>
      <c r="E18" s="230">
        <f>E17+300</f>
        <v>6000</v>
      </c>
      <c r="F18" s="230">
        <f t="shared" ref="F18:K18" si="2">F17+300</f>
        <v>6350</v>
      </c>
      <c r="G18" s="230">
        <f t="shared" si="2"/>
        <v>6800</v>
      </c>
      <c r="H18" s="230">
        <f t="shared" si="2"/>
        <v>7200</v>
      </c>
      <c r="I18" s="230">
        <f t="shared" si="2"/>
        <v>7730</v>
      </c>
      <c r="J18" s="230">
        <f t="shared" si="2"/>
        <v>7950</v>
      </c>
      <c r="K18" s="230">
        <f t="shared" si="2"/>
        <v>8650</v>
      </c>
    </row>
    <row r="19" spans="1:11" ht="81" customHeight="1" x14ac:dyDescent="0.25">
      <c r="A19" s="411" t="s">
        <v>45</v>
      </c>
      <c r="B19" s="413" t="s">
        <v>39</v>
      </c>
      <c r="C19" s="413" t="s">
        <v>411</v>
      </c>
      <c r="D19" s="231" t="s">
        <v>465</v>
      </c>
      <c r="E19" s="232">
        <v>6100</v>
      </c>
      <c r="F19" s="232">
        <v>6450</v>
      </c>
      <c r="G19" s="232">
        <v>6900</v>
      </c>
      <c r="H19" s="232">
        <v>7300</v>
      </c>
      <c r="I19" s="232">
        <v>7830</v>
      </c>
      <c r="J19" s="232">
        <v>8050</v>
      </c>
      <c r="K19" s="232">
        <v>8750</v>
      </c>
    </row>
    <row r="20" spans="1:11" ht="81" customHeight="1" thickBot="1" x14ac:dyDescent="0.3">
      <c r="A20" s="405"/>
      <c r="B20" s="414"/>
      <c r="C20" s="414"/>
      <c r="D20" s="229" t="s">
        <v>464</v>
      </c>
      <c r="E20" s="233">
        <f>E19+300</f>
        <v>6400</v>
      </c>
      <c r="F20" s="233">
        <f t="shared" ref="F20:K20" si="3">F19+300</f>
        <v>6750</v>
      </c>
      <c r="G20" s="233">
        <f t="shared" si="3"/>
        <v>7200</v>
      </c>
      <c r="H20" s="233">
        <f t="shared" si="3"/>
        <v>7600</v>
      </c>
      <c r="I20" s="233">
        <f t="shared" si="3"/>
        <v>8130</v>
      </c>
      <c r="J20" s="233">
        <f t="shared" si="3"/>
        <v>8350</v>
      </c>
      <c r="K20" s="233">
        <f t="shared" si="3"/>
        <v>9050</v>
      </c>
    </row>
    <row r="21" spans="1:11" ht="81" customHeight="1" x14ac:dyDescent="0.25">
      <c r="A21" s="405"/>
      <c r="B21" s="413" t="s">
        <v>39</v>
      </c>
      <c r="C21" s="413" t="s">
        <v>412</v>
      </c>
      <c r="D21" s="231" t="s">
        <v>466</v>
      </c>
      <c r="E21" s="232">
        <v>7900</v>
      </c>
      <c r="F21" s="232">
        <v>8250</v>
      </c>
      <c r="G21" s="232">
        <v>8700</v>
      </c>
      <c r="H21" s="232">
        <v>9100</v>
      </c>
      <c r="I21" s="232">
        <v>9630</v>
      </c>
      <c r="J21" s="232">
        <v>9850</v>
      </c>
      <c r="K21" s="232">
        <v>10550</v>
      </c>
    </row>
    <row r="22" spans="1:11" ht="81" customHeight="1" thickBot="1" x14ac:dyDescent="0.3">
      <c r="A22" s="405"/>
      <c r="B22" s="414"/>
      <c r="C22" s="414"/>
      <c r="D22" s="229" t="s">
        <v>467</v>
      </c>
      <c r="E22" s="233">
        <f>E21+300</f>
        <v>8200</v>
      </c>
      <c r="F22" s="233">
        <f t="shared" ref="F22:K22" si="4">F21+300</f>
        <v>8550</v>
      </c>
      <c r="G22" s="233">
        <f t="shared" si="4"/>
        <v>9000</v>
      </c>
      <c r="H22" s="233">
        <f t="shared" si="4"/>
        <v>9400</v>
      </c>
      <c r="I22" s="233">
        <f t="shared" si="4"/>
        <v>9930</v>
      </c>
      <c r="J22" s="233">
        <f t="shared" si="4"/>
        <v>10150</v>
      </c>
      <c r="K22" s="233">
        <f t="shared" si="4"/>
        <v>10850</v>
      </c>
    </row>
    <row r="23" spans="1:11" ht="81" customHeight="1" x14ac:dyDescent="0.25">
      <c r="A23" s="405"/>
      <c r="B23" s="413" t="s">
        <v>39</v>
      </c>
      <c r="C23" s="413" t="s">
        <v>323</v>
      </c>
      <c r="D23" s="231" t="s">
        <v>466</v>
      </c>
      <c r="E23" s="232">
        <v>8800</v>
      </c>
      <c r="F23" s="232">
        <v>9150</v>
      </c>
      <c r="G23" s="232">
        <v>9600</v>
      </c>
      <c r="H23" s="232">
        <v>10000</v>
      </c>
      <c r="I23" s="232">
        <v>10530</v>
      </c>
      <c r="J23" s="232">
        <v>10750</v>
      </c>
      <c r="K23" s="232">
        <v>11450</v>
      </c>
    </row>
    <row r="24" spans="1:11" ht="81" customHeight="1" thickBot="1" x14ac:dyDescent="0.3">
      <c r="A24" s="405"/>
      <c r="B24" s="414"/>
      <c r="C24" s="414"/>
      <c r="D24" s="229" t="s">
        <v>467</v>
      </c>
      <c r="E24" s="233">
        <v>9310</v>
      </c>
      <c r="F24" s="233">
        <v>9660</v>
      </c>
      <c r="G24" s="233">
        <v>10110</v>
      </c>
      <c r="H24" s="233">
        <v>10510</v>
      </c>
      <c r="I24" s="233">
        <v>11040</v>
      </c>
      <c r="J24" s="233">
        <v>11260</v>
      </c>
      <c r="K24" s="233">
        <v>11960</v>
      </c>
    </row>
    <row r="25" spans="1:11" ht="81" customHeight="1" x14ac:dyDescent="0.25">
      <c r="A25" s="405"/>
      <c r="B25" s="408" t="s">
        <v>39</v>
      </c>
      <c r="C25" s="408" t="s">
        <v>468</v>
      </c>
      <c r="D25" s="234" t="s">
        <v>466</v>
      </c>
      <c r="E25" s="235">
        <v>9400</v>
      </c>
      <c r="F25" s="235">
        <v>9750</v>
      </c>
      <c r="G25" s="235">
        <v>10200</v>
      </c>
      <c r="H25" s="235">
        <v>10600</v>
      </c>
      <c r="I25" s="235">
        <v>11130</v>
      </c>
      <c r="J25" s="235">
        <v>11350</v>
      </c>
      <c r="K25" s="235">
        <v>12050</v>
      </c>
    </row>
    <row r="26" spans="1:11" ht="81" customHeight="1" thickBot="1" x14ac:dyDescent="0.3">
      <c r="A26" s="412"/>
      <c r="B26" s="414"/>
      <c r="C26" s="414"/>
      <c r="D26" s="229" t="s">
        <v>467</v>
      </c>
      <c r="E26" s="233">
        <v>9910</v>
      </c>
      <c r="F26" s="233">
        <v>10260</v>
      </c>
      <c r="G26" s="233">
        <v>10710</v>
      </c>
      <c r="H26" s="233">
        <v>11110</v>
      </c>
      <c r="I26" s="233">
        <v>11640</v>
      </c>
      <c r="J26" s="233">
        <v>11860</v>
      </c>
      <c r="K26" s="233">
        <v>12560</v>
      </c>
    </row>
    <row r="27" spans="1:11" ht="81" customHeight="1" x14ac:dyDescent="0.25">
      <c r="A27" s="404" t="s">
        <v>46</v>
      </c>
      <c r="B27" s="406" t="s">
        <v>39</v>
      </c>
      <c r="C27" s="406" t="s">
        <v>411</v>
      </c>
      <c r="D27" s="231" t="s">
        <v>465</v>
      </c>
      <c r="E27" s="232">
        <v>6600</v>
      </c>
      <c r="F27" s="232">
        <v>6950</v>
      </c>
      <c r="G27" s="232">
        <v>7400</v>
      </c>
      <c r="H27" s="232">
        <v>7800</v>
      </c>
      <c r="I27" s="232">
        <v>8330</v>
      </c>
      <c r="J27" s="232">
        <v>8550</v>
      </c>
      <c r="K27" s="232">
        <v>9250</v>
      </c>
    </row>
    <row r="28" spans="1:11" ht="81" customHeight="1" thickBot="1" x14ac:dyDescent="0.3">
      <c r="A28" s="405"/>
      <c r="B28" s="407"/>
      <c r="C28" s="407"/>
      <c r="D28" s="229" t="s">
        <v>467</v>
      </c>
      <c r="E28" s="233">
        <f>E27+300</f>
        <v>6900</v>
      </c>
      <c r="F28" s="233">
        <f t="shared" ref="F28:K28" si="5">F27+300</f>
        <v>7250</v>
      </c>
      <c r="G28" s="233">
        <f t="shared" si="5"/>
        <v>7700</v>
      </c>
      <c r="H28" s="233">
        <f t="shared" si="5"/>
        <v>8100</v>
      </c>
      <c r="I28" s="233">
        <f t="shared" si="5"/>
        <v>8630</v>
      </c>
      <c r="J28" s="233">
        <f t="shared" si="5"/>
        <v>8850</v>
      </c>
      <c r="K28" s="233">
        <f t="shared" si="5"/>
        <v>9550</v>
      </c>
    </row>
    <row r="29" spans="1:11" ht="81" customHeight="1" x14ac:dyDescent="0.25">
      <c r="A29" s="405"/>
      <c r="B29" s="408" t="s">
        <v>39</v>
      </c>
      <c r="C29" s="408" t="s">
        <v>412</v>
      </c>
      <c r="D29" s="234" t="s">
        <v>466</v>
      </c>
      <c r="E29" s="235">
        <v>8400</v>
      </c>
      <c r="F29" s="235">
        <v>8750</v>
      </c>
      <c r="G29" s="235">
        <v>9200</v>
      </c>
      <c r="H29" s="235">
        <v>9600</v>
      </c>
      <c r="I29" s="235">
        <v>10130</v>
      </c>
      <c r="J29" s="235">
        <v>10350</v>
      </c>
      <c r="K29" s="235">
        <v>11050</v>
      </c>
    </row>
    <row r="30" spans="1:11" ht="81" customHeight="1" x14ac:dyDescent="0.25">
      <c r="A30" s="405"/>
      <c r="B30" s="409"/>
      <c r="C30" s="409"/>
      <c r="D30" s="222" t="s">
        <v>467</v>
      </c>
      <c r="E30" s="156">
        <f>E29+300</f>
        <v>8700</v>
      </c>
      <c r="F30" s="156">
        <f t="shared" ref="F30:K30" si="6">F29+300</f>
        <v>9050</v>
      </c>
      <c r="G30" s="156">
        <f t="shared" si="6"/>
        <v>9500</v>
      </c>
      <c r="H30" s="156">
        <f t="shared" si="6"/>
        <v>9900</v>
      </c>
      <c r="I30" s="156">
        <f t="shared" si="6"/>
        <v>10430</v>
      </c>
      <c r="J30" s="156">
        <f t="shared" si="6"/>
        <v>10650</v>
      </c>
      <c r="K30" s="156">
        <f t="shared" si="6"/>
        <v>11350</v>
      </c>
    </row>
    <row r="31" spans="1:11" ht="81" customHeight="1" x14ac:dyDescent="0.25">
      <c r="A31" s="405"/>
      <c r="B31" s="410" t="s">
        <v>39</v>
      </c>
      <c r="C31" s="410" t="s">
        <v>323</v>
      </c>
      <c r="D31" s="222" t="s">
        <v>466</v>
      </c>
      <c r="E31" s="156">
        <v>9300</v>
      </c>
      <c r="F31" s="156">
        <v>9650</v>
      </c>
      <c r="G31" s="156">
        <v>10100</v>
      </c>
      <c r="H31" s="156">
        <v>10500</v>
      </c>
      <c r="I31" s="156">
        <v>11030</v>
      </c>
      <c r="J31" s="156">
        <v>11250</v>
      </c>
      <c r="K31" s="156">
        <v>11950</v>
      </c>
    </row>
    <row r="32" spans="1:11" ht="81" customHeight="1" x14ac:dyDescent="0.25">
      <c r="A32" s="405"/>
      <c r="B32" s="408"/>
      <c r="C32" s="408"/>
      <c r="D32" s="222" t="s">
        <v>467</v>
      </c>
      <c r="E32" s="156">
        <v>9810</v>
      </c>
      <c r="F32" s="156">
        <v>10160</v>
      </c>
      <c r="G32" s="156">
        <v>10610</v>
      </c>
      <c r="H32" s="156">
        <v>11010</v>
      </c>
      <c r="I32" s="156">
        <v>11540</v>
      </c>
      <c r="J32" s="156">
        <v>11760</v>
      </c>
      <c r="K32" s="156">
        <v>12460</v>
      </c>
    </row>
    <row r="33" spans="1:11" ht="81" customHeight="1" x14ac:dyDescent="0.25">
      <c r="A33" s="405"/>
      <c r="B33" s="410" t="s">
        <v>39</v>
      </c>
      <c r="C33" s="410" t="s">
        <v>469</v>
      </c>
      <c r="D33" s="222" t="s">
        <v>466</v>
      </c>
      <c r="E33" s="156">
        <v>9900</v>
      </c>
      <c r="F33" s="156">
        <v>10250</v>
      </c>
      <c r="G33" s="156">
        <v>10700</v>
      </c>
      <c r="H33" s="156">
        <v>11100</v>
      </c>
      <c r="I33" s="156">
        <v>11630</v>
      </c>
      <c r="J33" s="156">
        <v>11850</v>
      </c>
      <c r="K33" s="156">
        <v>12550</v>
      </c>
    </row>
    <row r="34" spans="1:11" ht="81" customHeight="1" x14ac:dyDescent="0.25">
      <c r="A34" s="405"/>
      <c r="B34" s="408"/>
      <c r="C34" s="408"/>
      <c r="D34" s="222" t="s">
        <v>467</v>
      </c>
      <c r="E34" s="312">
        <v>10410</v>
      </c>
      <c r="F34" s="312">
        <v>10760</v>
      </c>
      <c r="G34" s="312">
        <v>11210</v>
      </c>
      <c r="H34" s="312">
        <v>11610</v>
      </c>
      <c r="I34" s="312">
        <v>12140</v>
      </c>
      <c r="J34" s="312">
        <v>12360</v>
      </c>
      <c r="K34" s="312">
        <v>13060</v>
      </c>
    </row>
    <row r="35" spans="1:11" ht="65.099999999999994" customHeight="1" x14ac:dyDescent="0.4">
      <c r="A35" s="335" t="s">
        <v>321</v>
      </c>
      <c r="B35" s="335"/>
      <c r="C35" s="335"/>
      <c r="D35" s="335"/>
      <c r="E35" s="335"/>
      <c r="F35" s="335"/>
      <c r="G35" s="335"/>
      <c r="H35" s="335"/>
      <c r="I35" s="335"/>
      <c r="J35" s="335"/>
      <c r="K35" s="335"/>
    </row>
    <row r="36" spans="1:11" ht="65.099999999999994" customHeight="1" x14ac:dyDescent="0.25">
      <c r="A36" s="398" t="s">
        <v>440</v>
      </c>
      <c r="B36" s="399"/>
      <c r="C36" s="399"/>
      <c r="D36" s="399"/>
      <c r="E36" s="399"/>
      <c r="F36" s="399"/>
      <c r="G36" s="399"/>
      <c r="H36" s="399"/>
      <c r="I36" s="399"/>
      <c r="J36" s="399"/>
      <c r="K36" s="399"/>
    </row>
    <row r="37" spans="1:11" ht="65.099999999999994" customHeight="1" x14ac:dyDescent="0.4">
      <c r="A37" s="335" t="s">
        <v>335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</row>
    <row r="38" spans="1:11" ht="65.099999999999994" customHeight="1" x14ac:dyDescent="0.25">
      <c r="A38" s="400" t="s">
        <v>470</v>
      </c>
      <c r="B38" s="400"/>
      <c r="C38" s="400"/>
      <c r="D38" s="400"/>
      <c r="E38" s="400"/>
      <c r="F38" s="400"/>
      <c r="G38" s="400"/>
      <c r="H38" s="400"/>
      <c r="I38" s="400"/>
      <c r="J38" s="400"/>
      <c r="K38" s="400"/>
    </row>
    <row r="39" spans="1:11" ht="65.099999999999994" customHeight="1" x14ac:dyDescent="0.25">
      <c r="A39" s="400" t="s">
        <v>471</v>
      </c>
      <c r="B39" s="400"/>
      <c r="C39" s="400"/>
      <c r="D39" s="400"/>
      <c r="E39" s="400"/>
      <c r="F39" s="400"/>
      <c r="G39" s="400"/>
      <c r="H39" s="400"/>
      <c r="I39" s="400"/>
      <c r="J39" s="400"/>
      <c r="K39" s="400"/>
    </row>
    <row r="40" spans="1:11" ht="65.099999999999994" customHeight="1" x14ac:dyDescent="0.4">
      <c r="A40" s="335" t="s">
        <v>337</v>
      </c>
      <c r="B40" s="335"/>
      <c r="C40" s="335"/>
      <c r="D40" s="335"/>
      <c r="E40" s="335"/>
      <c r="F40" s="335"/>
      <c r="G40" s="335"/>
      <c r="H40" s="335"/>
      <c r="I40" s="335"/>
      <c r="J40" s="335"/>
      <c r="K40" s="335"/>
    </row>
    <row r="41" spans="1:11" ht="65.099999999999994" customHeight="1" x14ac:dyDescent="0.25">
      <c r="A41" s="401" t="s">
        <v>472</v>
      </c>
      <c r="B41" s="400"/>
      <c r="C41" s="400"/>
      <c r="D41" s="400"/>
      <c r="E41" s="400"/>
      <c r="F41" s="400"/>
      <c r="G41" s="400"/>
      <c r="H41" s="400"/>
      <c r="I41" s="400"/>
      <c r="J41" s="400"/>
      <c r="K41" s="400"/>
    </row>
    <row r="42" spans="1:11" ht="65.099999999999994" customHeight="1" x14ac:dyDescent="0.4">
      <c r="A42" s="402" t="s">
        <v>327</v>
      </c>
      <c r="B42" s="402"/>
      <c r="C42" s="402"/>
      <c r="D42" s="402"/>
      <c r="E42" s="402"/>
      <c r="F42" s="402"/>
      <c r="G42" s="402"/>
      <c r="H42" s="402"/>
      <c r="I42" s="402"/>
      <c r="J42" s="402"/>
      <c r="K42" s="402"/>
    </row>
    <row r="43" spans="1:11" ht="65.099999999999994" customHeight="1" x14ac:dyDescent="0.45">
      <c r="A43" s="402" t="s">
        <v>473</v>
      </c>
      <c r="B43" s="402"/>
      <c r="C43" s="402"/>
      <c r="D43" s="402"/>
      <c r="E43" s="402"/>
      <c r="F43" s="402"/>
      <c r="G43" s="402"/>
      <c r="H43" s="402"/>
      <c r="I43" s="402"/>
      <c r="J43" s="402"/>
      <c r="K43" s="402"/>
    </row>
    <row r="44" spans="1:11" ht="65.099999999999994" customHeight="1" x14ac:dyDescent="0.4">
      <c r="A44" s="394" t="s">
        <v>474</v>
      </c>
      <c r="B44" s="394"/>
      <c r="C44" s="394"/>
      <c r="D44" s="394"/>
      <c r="E44" s="394"/>
      <c r="F44" s="394"/>
      <c r="G44" s="394"/>
      <c r="H44" s="394"/>
      <c r="I44" s="394"/>
      <c r="J44" s="394"/>
      <c r="K44" s="394"/>
    </row>
    <row r="45" spans="1:11" ht="65.099999999999994" customHeight="1" x14ac:dyDescent="0.25">
      <c r="A45" s="403" t="s">
        <v>50</v>
      </c>
      <c r="B45" s="403"/>
      <c r="C45" s="403"/>
      <c r="D45" s="403"/>
      <c r="E45" s="403"/>
      <c r="F45" s="403"/>
      <c r="G45" s="403"/>
      <c r="H45" s="403"/>
      <c r="I45" s="403"/>
      <c r="J45" s="403"/>
      <c r="K45" s="403"/>
    </row>
    <row r="46" spans="1:11" ht="65.099999999999994" customHeight="1" x14ac:dyDescent="0.4">
      <c r="A46" s="333" t="s">
        <v>194</v>
      </c>
      <c r="B46" s="333"/>
      <c r="C46" s="333"/>
      <c r="D46" s="333"/>
      <c r="E46" s="333"/>
      <c r="F46" s="333"/>
      <c r="G46" s="333"/>
      <c r="H46" s="333"/>
      <c r="I46" s="333"/>
      <c r="J46" s="333"/>
      <c r="K46" s="333"/>
    </row>
    <row r="47" spans="1:11" ht="65.099999999999994" customHeight="1" x14ac:dyDescent="0.4">
      <c r="A47" s="394" t="s">
        <v>336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</row>
    <row r="48" spans="1:11" ht="65.099999999999994" customHeight="1" x14ac:dyDescent="0.4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</row>
    <row r="49" spans="1:11" ht="65.099999999999994" customHeight="1" x14ac:dyDescent="0.45">
      <c r="A49" s="395" t="s">
        <v>51</v>
      </c>
      <c r="B49" s="395"/>
      <c r="C49" s="395"/>
      <c r="D49" s="395"/>
      <c r="E49" s="395"/>
      <c r="F49" s="395"/>
      <c r="G49" s="395"/>
      <c r="H49" s="395"/>
      <c r="I49" s="395"/>
      <c r="J49" s="395"/>
      <c r="K49" s="71"/>
    </row>
    <row r="50" spans="1:11" ht="65.099999999999994" customHeight="1" x14ac:dyDescent="0.45">
      <c r="A50" s="396" t="s">
        <v>416</v>
      </c>
      <c r="B50" s="396"/>
      <c r="C50" s="396"/>
      <c r="D50" s="396"/>
      <c r="E50" s="396"/>
      <c r="F50" s="396"/>
      <c r="G50" s="396"/>
      <c r="H50" s="396"/>
      <c r="I50" s="396"/>
      <c r="J50" s="396"/>
      <c r="K50" s="218"/>
    </row>
    <row r="51" spans="1:11" ht="65.099999999999994" customHeight="1" x14ac:dyDescent="0.45">
      <c r="A51" s="395" t="s">
        <v>48</v>
      </c>
      <c r="B51" s="395"/>
      <c r="C51" s="395"/>
      <c r="D51" s="395"/>
      <c r="E51" s="395"/>
      <c r="F51" s="395"/>
      <c r="G51" s="395"/>
      <c r="H51" s="395"/>
      <c r="I51" s="395"/>
      <c r="J51" s="395"/>
      <c r="K51" s="218"/>
    </row>
    <row r="52" spans="1:11" ht="40.5" customHeight="1" x14ac:dyDescent="0.45">
      <c r="A52" s="397" t="s">
        <v>417</v>
      </c>
      <c r="B52" s="397"/>
      <c r="C52" s="397"/>
      <c r="D52" s="397"/>
      <c r="E52" s="397"/>
      <c r="F52" s="397"/>
      <c r="G52" s="397"/>
      <c r="H52" s="397"/>
      <c r="I52" s="397"/>
      <c r="J52" s="397"/>
      <c r="K52" s="220"/>
    </row>
    <row r="53" spans="1:11" ht="36" customHeight="1" x14ac:dyDescent="0.45">
      <c r="A53" s="397" t="s">
        <v>418</v>
      </c>
      <c r="B53" s="397"/>
      <c r="C53" s="397"/>
      <c r="D53" s="397"/>
      <c r="E53" s="397"/>
      <c r="F53" s="397"/>
      <c r="G53" s="397"/>
      <c r="H53" s="397"/>
      <c r="I53" s="397"/>
      <c r="J53" s="397"/>
      <c r="K53" s="219"/>
    </row>
    <row r="54" spans="1:11" ht="42.75" customHeight="1" x14ac:dyDescent="0.45">
      <c r="A54" s="332" t="s">
        <v>419</v>
      </c>
      <c r="B54" s="332"/>
      <c r="C54" s="332"/>
      <c r="D54" s="332"/>
      <c r="E54" s="332"/>
      <c r="F54" s="332"/>
      <c r="G54" s="332"/>
      <c r="H54" s="332"/>
      <c r="I54" s="332"/>
      <c r="J54" s="332"/>
      <c r="K54" s="224"/>
    </row>
    <row r="55" spans="1:11" ht="33" x14ac:dyDescent="0.4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63"/>
    </row>
  </sheetData>
  <mergeCells count="60">
    <mergeCell ref="A8:K8"/>
    <mergeCell ref="A1:E1"/>
    <mergeCell ref="A2:D2"/>
    <mergeCell ref="A3:E3"/>
    <mergeCell ref="A6:K7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13:A14"/>
    <mergeCell ref="B13:C14"/>
    <mergeCell ref="A15:A16"/>
    <mergeCell ref="B15:C16"/>
    <mergeCell ref="A17:A18"/>
    <mergeCell ref="B17:C18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54:J54"/>
    <mergeCell ref="A47:K47"/>
    <mergeCell ref="A49:J49"/>
    <mergeCell ref="A50:J50"/>
    <mergeCell ref="A51:J51"/>
    <mergeCell ref="A52:J52"/>
    <mergeCell ref="A53:J5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22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topLeftCell="A4" zoomScale="40" zoomScaleNormal="40" workbookViewId="0">
      <selection activeCell="J5" sqref="J5:K5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28" t="s">
        <v>443</v>
      </c>
      <c r="B1" s="328"/>
      <c r="C1" s="328"/>
      <c r="D1" s="328"/>
      <c r="E1" s="328"/>
      <c r="F1" s="3"/>
      <c r="G1" s="3"/>
      <c r="H1" s="3"/>
      <c r="I1" s="3"/>
      <c r="J1" s="3"/>
      <c r="K1" s="3"/>
      <c r="L1" s="3"/>
      <c r="M1" s="3"/>
      <c r="N1" s="3"/>
      <c r="O1" s="3"/>
      <c r="P1" s="50"/>
      <c r="Q1" s="50"/>
      <c r="R1" s="50"/>
      <c r="S1" s="50"/>
      <c r="T1" s="50"/>
      <c r="U1" s="50"/>
      <c r="V1" s="50"/>
    </row>
    <row r="2" spans="1:22" ht="27.75" x14ac:dyDescent="0.4">
      <c r="A2" s="328" t="s">
        <v>307</v>
      </c>
      <c r="B2" s="328"/>
      <c r="C2" s="328"/>
      <c r="D2" s="328"/>
      <c r="E2" s="51"/>
      <c r="F2" s="3"/>
      <c r="G2" s="3"/>
      <c r="H2" s="3"/>
      <c r="I2" s="3"/>
      <c r="J2" s="3"/>
      <c r="K2" s="3"/>
      <c r="L2" s="3"/>
      <c r="M2" s="3"/>
      <c r="N2" s="3"/>
      <c r="O2" s="3"/>
      <c r="P2" s="50"/>
      <c r="Q2" s="50"/>
      <c r="R2" s="50"/>
      <c r="S2" s="50"/>
      <c r="T2" s="50"/>
      <c r="U2" s="50"/>
      <c r="V2" s="50"/>
    </row>
    <row r="3" spans="1:22" ht="27.75" customHeight="1" x14ac:dyDescent="0.4">
      <c r="A3" s="329" t="s">
        <v>9</v>
      </c>
      <c r="B3" s="329"/>
      <c r="C3" s="329"/>
      <c r="D3" s="329"/>
      <c r="E3" s="329"/>
      <c r="F3" s="3"/>
      <c r="G3" s="3"/>
      <c r="H3" s="3"/>
      <c r="I3" s="3"/>
      <c r="J3" s="3"/>
      <c r="K3" s="3"/>
      <c r="L3" s="3"/>
      <c r="M3" s="3"/>
      <c r="N3" s="3"/>
      <c r="O3" s="3"/>
      <c r="P3" s="50"/>
      <c r="Q3" s="50"/>
      <c r="R3" s="50"/>
      <c r="S3" s="50"/>
      <c r="T3" s="50"/>
      <c r="U3" s="50"/>
      <c r="V3" s="50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40"/>
      <c r="O4" s="73"/>
      <c r="P4" s="50"/>
      <c r="Q4" s="50"/>
      <c r="R4" s="50"/>
      <c r="S4" s="50"/>
      <c r="T4" s="50"/>
      <c r="U4" s="50"/>
      <c r="V4" s="50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38" t="str">
        <f>'Радиусные фасады ПВХ'!J4</f>
        <v>По состоянию на 28.09.2020</v>
      </c>
      <c r="K5" s="338"/>
      <c r="L5" s="3"/>
      <c r="M5" s="3"/>
      <c r="N5" s="440"/>
      <c r="O5" s="73"/>
      <c r="P5" s="50"/>
      <c r="Q5" s="50"/>
      <c r="R5" s="50"/>
      <c r="S5" s="50"/>
      <c r="T5" s="50"/>
      <c r="U5" s="50"/>
      <c r="V5" s="50"/>
    </row>
    <row r="6" spans="1:22" ht="63.75" customHeight="1" x14ac:dyDescent="0.45">
      <c r="A6" s="332" t="s">
        <v>333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71"/>
      <c r="P6" s="50"/>
      <c r="Q6" s="50"/>
      <c r="R6" s="50"/>
      <c r="S6" s="50"/>
      <c r="T6" s="50"/>
      <c r="U6" s="50"/>
      <c r="V6" s="50"/>
    </row>
    <row r="7" spans="1:22" ht="27.75" customHeight="1" x14ac:dyDescent="0.4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71"/>
      <c r="P7" s="50"/>
      <c r="Q7" s="50"/>
      <c r="R7" s="50"/>
      <c r="S7" s="50"/>
      <c r="T7" s="50"/>
      <c r="U7" s="50"/>
      <c r="V7" s="50"/>
    </row>
    <row r="8" spans="1:22" ht="28.5" customHeight="1" x14ac:dyDescent="0.45">
      <c r="A8" s="422" t="s">
        <v>447</v>
      </c>
      <c r="B8" s="422"/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237"/>
    </row>
    <row r="9" spans="1:22" ht="53.25" customHeight="1" x14ac:dyDescent="0.45">
      <c r="A9" s="441" t="s">
        <v>377</v>
      </c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  <c r="N9" s="441"/>
      <c r="O9" s="238"/>
    </row>
    <row r="10" spans="1:22" ht="65.099999999999994" customHeight="1" x14ac:dyDescent="0.35">
      <c r="A10" s="436" t="s">
        <v>505</v>
      </c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236"/>
    </row>
    <row r="11" spans="1:22" ht="65.099999999999994" customHeight="1" thickBot="1" x14ac:dyDescent="0.5">
      <c r="A11" s="405" t="s">
        <v>18</v>
      </c>
      <c r="B11" s="405" t="s">
        <v>14</v>
      </c>
      <c r="C11" s="405"/>
      <c r="D11" s="405" t="s">
        <v>15</v>
      </c>
      <c r="E11" s="405"/>
      <c r="F11" s="431" t="s">
        <v>19</v>
      </c>
      <c r="G11" s="437"/>
      <c r="H11" s="437"/>
      <c r="I11" s="432"/>
      <c r="J11" s="431" t="s">
        <v>500</v>
      </c>
      <c r="K11" s="437"/>
      <c r="L11" s="437"/>
      <c r="M11" s="432"/>
      <c r="N11" s="438" t="s">
        <v>501</v>
      </c>
      <c r="O11" s="63"/>
    </row>
    <row r="12" spans="1:22" ht="72" customHeight="1" thickBot="1" x14ac:dyDescent="0.5">
      <c r="A12" s="405"/>
      <c r="B12" s="405"/>
      <c r="C12" s="405"/>
      <c r="D12" s="405"/>
      <c r="E12" s="435"/>
      <c r="F12" s="288" t="s">
        <v>486</v>
      </c>
      <c r="G12" s="288" t="s">
        <v>79</v>
      </c>
      <c r="H12" s="288" t="s">
        <v>80</v>
      </c>
      <c r="I12" s="288" t="s">
        <v>81</v>
      </c>
      <c r="J12" s="288" t="s">
        <v>486</v>
      </c>
      <c r="K12" s="288" t="s">
        <v>79</v>
      </c>
      <c r="L12" s="288" t="s">
        <v>80</v>
      </c>
      <c r="M12" s="288" t="s">
        <v>81</v>
      </c>
      <c r="N12" s="439"/>
      <c r="O12" s="63"/>
    </row>
    <row r="13" spans="1:22" ht="65.099999999999994" customHeight="1" x14ac:dyDescent="0.45">
      <c r="A13" s="429" t="s">
        <v>502</v>
      </c>
      <c r="B13" s="442" t="s">
        <v>16</v>
      </c>
      <c r="C13" s="443"/>
      <c r="D13" s="424" t="s">
        <v>475</v>
      </c>
      <c r="E13" s="424"/>
      <c r="F13" s="311">
        <v>6400</v>
      </c>
      <c r="G13" s="311">
        <f>F13+200</f>
        <v>6600</v>
      </c>
      <c r="H13" s="311">
        <f>G13+500</f>
        <v>7100</v>
      </c>
      <c r="I13" s="311">
        <f>H13+400</f>
        <v>7500</v>
      </c>
      <c r="J13" s="311">
        <v>6700</v>
      </c>
      <c r="K13" s="311">
        <f>J13+200</f>
        <v>6900</v>
      </c>
      <c r="L13" s="311">
        <f>K13+500</f>
        <v>7400</v>
      </c>
      <c r="M13" s="311">
        <f>L13+400</f>
        <v>7800</v>
      </c>
      <c r="N13" s="426" t="s">
        <v>476</v>
      </c>
      <c r="O13" s="63"/>
    </row>
    <row r="14" spans="1:22" ht="65.099999999999994" customHeight="1" x14ac:dyDescent="0.45">
      <c r="A14" s="404"/>
      <c r="B14" s="444"/>
      <c r="C14" s="445"/>
      <c r="D14" s="424" t="s">
        <v>477</v>
      </c>
      <c r="E14" s="424"/>
      <c r="F14" s="155">
        <v>6700</v>
      </c>
      <c r="G14" s="311">
        <f t="shared" ref="G14:G24" si="0">F14+200</f>
        <v>6900</v>
      </c>
      <c r="H14" s="311">
        <f t="shared" ref="H14:H24" si="1">G14+500</f>
        <v>7400</v>
      </c>
      <c r="I14" s="311">
        <f t="shared" ref="I14:I24" si="2">H14+400</f>
        <v>7800</v>
      </c>
      <c r="J14" s="155">
        <v>7000</v>
      </c>
      <c r="K14" s="311">
        <f t="shared" ref="K14:K24" si="3">J14+200</f>
        <v>7200</v>
      </c>
      <c r="L14" s="311">
        <f t="shared" ref="L14:L24" si="4">K14+500</f>
        <v>7700</v>
      </c>
      <c r="M14" s="311">
        <f t="shared" ref="M14:M24" si="5">L14+400</f>
        <v>8100</v>
      </c>
      <c r="N14" s="427"/>
      <c r="O14" s="63"/>
    </row>
    <row r="15" spans="1:22" ht="65.099999999999994" customHeight="1" x14ac:dyDescent="0.45">
      <c r="A15" s="429" t="s">
        <v>46</v>
      </c>
      <c r="B15" s="431" t="s">
        <v>16</v>
      </c>
      <c r="C15" s="432"/>
      <c r="D15" s="424" t="s">
        <v>478</v>
      </c>
      <c r="E15" s="424"/>
      <c r="F15" s="155">
        <v>6900</v>
      </c>
      <c r="G15" s="311">
        <f t="shared" si="0"/>
        <v>7100</v>
      </c>
      <c r="H15" s="311">
        <f t="shared" si="1"/>
        <v>7600</v>
      </c>
      <c r="I15" s="311">
        <f t="shared" si="2"/>
        <v>8000</v>
      </c>
      <c r="J15" s="155">
        <v>7200</v>
      </c>
      <c r="K15" s="311">
        <f t="shared" si="3"/>
        <v>7400</v>
      </c>
      <c r="L15" s="311">
        <f t="shared" si="4"/>
        <v>7900</v>
      </c>
      <c r="M15" s="311">
        <f t="shared" si="5"/>
        <v>8300</v>
      </c>
      <c r="N15" s="427"/>
      <c r="O15" s="63"/>
    </row>
    <row r="16" spans="1:22" ht="65.099999999999994" customHeight="1" x14ac:dyDescent="0.45">
      <c r="A16" s="404"/>
      <c r="B16" s="433"/>
      <c r="C16" s="434"/>
      <c r="D16" s="424" t="s">
        <v>479</v>
      </c>
      <c r="E16" s="424"/>
      <c r="F16" s="155">
        <v>7200</v>
      </c>
      <c r="G16" s="311">
        <f t="shared" si="0"/>
        <v>7400</v>
      </c>
      <c r="H16" s="311">
        <f t="shared" si="1"/>
        <v>7900</v>
      </c>
      <c r="I16" s="311">
        <f t="shared" si="2"/>
        <v>8300</v>
      </c>
      <c r="J16" s="155">
        <v>7500</v>
      </c>
      <c r="K16" s="311">
        <f t="shared" si="3"/>
        <v>7700</v>
      </c>
      <c r="L16" s="311">
        <f t="shared" si="4"/>
        <v>8200</v>
      </c>
      <c r="M16" s="311">
        <f t="shared" si="5"/>
        <v>8600</v>
      </c>
      <c r="N16" s="427"/>
      <c r="O16" s="63"/>
    </row>
    <row r="17" spans="1:15" ht="65.099999999999994" customHeight="1" x14ac:dyDescent="0.45">
      <c r="A17" s="429" t="s">
        <v>45</v>
      </c>
      <c r="B17" s="410" t="s">
        <v>39</v>
      </c>
      <c r="C17" s="410" t="s">
        <v>6</v>
      </c>
      <c r="D17" s="424" t="s">
        <v>480</v>
      </c>
      <c r="E17" s="424"/>
      <c r="F17" s="156">
        <v>6700</v>
      </c>
      <c r="G17" s="311">
        <f t="shared" si="0"/>
        <v>6900</v>
      </c>
      <c r="H17" s="311">
        <f t="shared" si="1"/>
        <v>7400</v>
      </c>
      <c r="I17" s="311">
        <f t="shared" si="2"/>
        <v>7800</v>
      </c>
      <c r="J17" s="156">
        <v>7000</v>
      </c>
      <c r="K17" s="311">
        <f t="shared" si="3"/>
        <v>7200</v>
      </c>
      <c r="L17" s="311">
        <f t="shared" si="4"/>
        <v>7700</v>
      </c>
      <c r="M17" s="311">
        <f t="shared" si="5"/>
        <v>8100</v>
      </c>
      <c r="N17" s="427"/>
      <c r="O17" s="63"/>
    </row>
    <row r="18" spans="1:15" ht="65.099999999999994" customHeight="1" x14ac:dyDescent="0.45">
      <c r="A18" s="430"/>
      <c r="B18" s="408"/>
      <c r="C18" s="408"/>
      <c r="D18" s="424" t="s">
        <v>481</v>
      </c>
      <c r="E18" s="424"/>
      <c r="F18" s="156">
        <v>7000</v>
      </c>
      <c r="G18" s="311">
        <f t="shared" si="0"/>
        <v>7200</v>
      </c>
      <c r="H18" s="311">
        <f t="shared" si="1"/>
        <v>7700</v>
      </c>
      <c r="I18" s="311">
        <f t="shared" si="2"/>
        <v>8100</v>
      </c>
      <c r="J18" s="156">
        <v>7300</v>
      </c>
      <c r="K18" s="311">
        <f t="shared" si="3"/>
        <v>7500</v>
      </c>
      <c r="L18" s="311">
        <f t="shared" si="4"/>
        <v>8000</v>
      </c>
      <c r="M18" s="311">
        <f t="shared" si="5"/>
        <v>8400</v>
      </c>
      <c r="N18" s="427"/>
      <c r="O18" s="63"/>
    </row>
    <row r="19" spans="1:15" ht="65.099999999999994" customHeight="1" x14ac:dyDescent="0.45">
      <c r="A19" s="430"/>
      <c r="B19" s="410" t="s">
        <v>39</v>
      </c>
      <c r="C19" s="410" t="s">
        <v>334</v>
      </c>
      <c r="D19" s="424" t="s">
        <v>480</v>
      </c>
      <c r="E19" s="424"/>
      <c r="F19" s="156">
        <v>7700</v>
      </c>
      <c r="G19" s="311">
        <f t="shared" si="0"/>
        <v>7900</v>
      </c>
      <c r="H19" s="311">
        <f t="shared" si="1"/>
        <v>8400</v>
      </c>
      <c r="I19" s="311">
        <f t="shared" si="2"/>
        <v>8800</v>
      </c>
      <c r="J19" s="156">
        <v>8000</v>
      </c>
      <c r="K19" s="311">
        <f t="shared" si="3"/>
        <v>8200</v>
      </c>
      <c r="L19" s="311">
        <f t="shared" si="4"/>
        <v>8700</v>
      </c>
      <c r="M19" s="311">
        <f t="shared" si="5"/>
        <v>9100</v>
      </c>
      <c r="N19" s="427"/>
      <c r="O19" s="63"/>
    </row>
    <row r="20" spans="1:15" ht="65.099999999999994" customHeight="1" x14ac:dyDescent="0.45">
      <c r="A20" s="404"/>
      <c r="B20" s="408"/>
      <c r="C20" s="408"/>
      <c r="D20" s="424" t="s">
        <v>481</v>
      </c>
      <c r="E20" s="424"/>
      <c r="F20" s="156">
        <v>8000</v>
      </c>
      <c r="G20" s="311">
        <f t="shared" si="0"/>
        <v>8200</v>
      </c>
      <c r="H20" s="311">
        <f t="shared" si="1"/>
        <v>8700</v>
      </c>
      <c r="I20" s="311">
        <f t="shared" si="2"/>
        <v>9100</v>
      </c>
      <c r="J20" s="156">
        <v>8300</v>
      </c>
      <c r="K20" s="311">
        <f t="shared" si="3"/>
        <v>8500</v>
      </c>
      <c r="L20" s="311">
        <f t="shared" si="4"/>
        <v>9000</v>
      </c>
      <c r="M20" s="311">
        <f t="shared" si="5"/>
        <v>9400</v>
      </c>
      <c r="N20" s="427"/>
      <c r="O20" s="63"/>
    </row>
    <row r="21" spans="1:15" ht="65.099999999999994" customHeight="1" x14ac:dyDescent="0.45">
      <c r="A21" s="405" t="s">
        <v>46</v>
      </c>
      <c r="B21" s="409" t="s">
        <v>39</v>
      </c>
      <c r="C21" s="409" t="s">
        <v>6</v>
      </c>
      <c r="D21" s="424" t="s">
        <v>480</v>
      </c>
      <c r="E21" s="424"/>
      <c r="F21" s="156">
        <v>7200</v>
      </c>
      <c r="G21" s="311">
        <f t="shared" si="0"/>
        <v>7400</v>
      </c>
      <c r="H21" s="311">
        <f t="shared" si="1"/>
        <v>7900</v>
      </c>
      <c r="I21" s="311">
        <f t="shared" si="2"/>
        <v>8300</v>
      </c>
      <c r="J21" s="156">
        <v>7500</v>
      </c>
      <c r="K21" s="311">
        <f t="shared" si="3"/>
        <v>7700</v>
      </c>
      <c r="L21" s="311">
        <f t="shared" si="4"/>
        <v>8200</v>
      </c>
      <c r="M21" s="311">
        <f t="shared" si="5"/>
        <v>8600</v>
      </c>
      <c r="N21" s="427"/>
      <c r="O21" s="63"/>
    </row>
    <row r="22" spans="1:15" ht="96.75" customHeight="1" x14ac:dyDescent="0.45">
      <c r="A22" s="405"/>
      <c r="B22" s="409"/>
      <c r="C22" s="409"/>
      <c r="D22" s="424" t="s">
        <v>481</v>
      </c>
      <c r="E22" s="424"/>
      <c r="F22" s="156">
        <v>7500</v>
      </c>
      <c r="G22" s="311">
        <f t="shared" si="0"/>
        <v>7700</v>
      </c>
      <c r="H22" s="311">
        <f t="shared" si="1"/>
        <v>8200</v>
      </c>
      <c r="I22" s="311">
        <f t="shared" si="2"/>
        <v>8600</v>
      </c>
      <c r="J22" s="156">
        <v>7800</v>
      </c>
      <c r="K22" s="311">
        <f t="shared" si="3"/>
        <v>8000</v>
      </c>
      <c r="L22" s="311">
        <f t="shared" si="4"/>
        <v>8500</v>
      </c>
      <c r="M22" s="311">
        <f t="shared" si="5"/>
        <v>8900</v>
      </c>
      <c r="N22" s="427"/>
      <c r="O22" s="63"/>
    </row>
    <row r="23" spans="1:15" ht="66" customHeight="1" x14ac:dyDescent="0.45">
      <c r="A23" s="405"/>
      <c r="B23" s="409" t="s">
        <v>39</v>
      </c>
      <c r="C23" s="409" t="s">
        <v>334</v>
      </c>
      <c r="D23" s="424" t="s">
        <v>480</v>
      </c>
      <c r="E23" s="424"/>
      <c r="F23" s="156">
        <v>8200</v>
      </c>
      <c r="G23" s="311">
        <f t="shared" si="0"/>
        <v>8400</v>
      </c>
      <c r="H23" s="311">
        <f t="shared" si="1"/>
        <v>8900</v>
      </c>
      <c r="I23" s="311">
        <f t="shared" si="2"/>
        <v>9300</v>
      </c>
      <c r="J23" s="156">
        <v>8500</v>
      </c>
      <c r="K23" s="311">
        <f t="shared" si="3"/>
        <v>8700</v>
      </c>
      <c r="L23" s="311">
        <f t="shared" si="4"/>
        <v>9200</v>
      </c>
      <c r="M23" s="311">
        <f t="shared" si="5"/>
        <v>9600</v>
      </c>
      <c r="N23" s="427"/>
      <c r="O23" s="63"/>
    </row>
    <row r="24" spans="1:15" ht="75.75" customHeight="1" x14ac:dyDescent="0.45">
      <c r="A24" s="405"/>
      <c r="B24" s="409"/>
      <c r="C24" s="409"/>
      <c r="D24" s="424" t="s">
        <v>481</v>
      </c>
      <c r="E24" s="424"/>
      <c r="F24" s="156">
        <v>8500</v>
      </c>
      <c r="G24" s="311">
        <f t="shared" si="0"/>
        <v>8700</v>
      </c>
      <c r="H24" s="311">
        <f t="shared" si="1"/>
        <v>9200</v>
      </c>
      <c r="I24" s="311">
        <f t="shared" si="2"/>
        <v>9600</v>
      </c>
      <c r="J24" s="156">
        <v>8800</v>
      </c>
      <c r="K24" s="311">
        <f t="shared" si="3"/>
        <v>9000</v>
      </c>
      <c r="L24" s="311">
        <f t="shared" si="4"/>
        <v>9500</v>
      </c>
      <c r="M24" s="311">
        <f t="shared" si="5"/>
        <v>9900</v>
      </c>
      <c r="N24" s="428"/>
      <c r="O24" s="63"/>
    </row>
    <row r="25" spans="1:15" ht="107.25" customHeight="1" x14ac:dyDescent="0.5">
      <c r="A25" s="425" t="s">
        <v>329</v>
      </c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138"/>
    </row>
    <row r="26" spans="1:15" ht="50.25" customHeight="1" x14ac:dyDescent="0.45">
      <c r="A26" s="318" t="s">
        <v>482</v>
      </c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</row>
    <row r="27" spans="1:15" ht="36.75" customHeight="1" x14ac:dyDescent="0.45">
      <c r="A27" s="318" t="s">
        <v>483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277"/>
    </row>
    <row r="28" spans="1:15" ht="49.5" customHeight="1" x14ac:dyDescent="0.4">
      <c r="A28" s="334" t="s">
        <v>331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275"/>
    </row>
    <row r="29" spans="1:15" ht="62.25" customHeight="1" x14ac:dyDescent="0.5">
      <c r="A29" s="392" t="s">
        <v>484</v>
      </c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138"/>
    </row>
    <row r="30" spans="1:15" ht="41.25" customHeight="1" x14ac:dyDescent="0.5">
      <c r="A30" s="392" t="s">
        <v>485</v>
      </c>
      <c r="B30" s="392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138"/>
    </row>
    <row r="31" spans="1:15" ht="31.5" customHeight="1" x14ac:dyDescent="0.5">
      <c r="A31" s="392" t="s">
        <v>47</v>
      </c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138"/>
    </row>
    <row r="32" spans="1:15" ht="31.5" customHeight="1" x14ac:dyDescent="0.5">
      <c r="A32" s="395" t="s">
        <v>51</v>
      </c>
      <c r="B32" s="395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138"/>
    </row>
    <row r="33" spans="1:15" ht="31.5" customHeight="1" x14ac:dyDescent="0.5">
      <c r="A33" s="396" t="s">
        <v>416</v>
      </c>
      <c r="B33" s="396"/>
      <c r="C33" s="396"/>
      <c r="D33" s="396"/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138"/>
    </row>
    <row r="34" spans="1:15" ht="33.75" x14ac:dyDescent="0.5">
      <c r="A34" s="395" t="s">
        <v>48</v>
      </c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O34" s="138"/>
    </row>
    <row r="35" spans="1:15" ht="33" customHeight="1" x14ac:dyDescent="0.45">
      <c r="A35" s="397" t="s">
        <v>509</v>
      </c>
      <c r="B35" s="397"/>
      <c r="C35" s="397"/>
      <c r="D35" s="397"/>
      <c r="E35" s="397"/>
      <c r="F35" s="397"/>
      <c r="G35" s="397"/>
      <c r="H35" s="397"/>
      <c r="I35" s="397"/>
      <c r="J35" s="397"/>
      <c r="K35" s="397"/>
      <c r="L35" s="397"/>
      <c r="M35" s="397"/>
      <c r="N35" s="397"/>
      <c r="O35" s="63"/>
    </row>
    <row r="36" spans="1:15" ht="28.5" x14ac:dyDescent="0.45">
      <c r="A36" s="397" t="s">
        <v>418</v>
      </c>
      <c r="B36" s="397"/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  <c r="O36" s="63"/>
    </row>
    <row r="37" spans="1:15" ht="33" x14ac:dyDescent="0.45">
      <c r="A37" s="332" t="s">
        <v>419</v>
      </c>
      <c r="B37" s="332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2"/>
      <c r="N37" s="332"/>
    </row>
    <row r="38" spans="1:15" ht="28.5" x14ac:dyDescent="0.45">
      <c r="A38" s="397" t="s">
        <v>418</v>
      </c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</row>
    <row r="39" spans="1:15" ht="33" x14ac:dyDescent="0.45">
      <c r="A39" s="332" t="s">
        <v>419</v>
      </c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</row>
  </sheetData>
  <mergeCells count="57"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  <mergeCell ref="B11:C12"/>
    <mergeCell ref="D16:E16"/>
    <mergeCell ref="D17:E17"/>
    <mergeCell ref="D18:E18"/>
    <mergeCell ref="D19:E19"/>
    <mergeCell ref="D15:E15"/>
    <mergeCell ref="B15:C16"/>
    <mergeCell ref="B17:B18"/>
    <mergeCell ref="C17:C18"/>
    <mergeCell ref="B19:B20"/>
    <mergeCell ref="C19:C20"/>
    <mergeCell ref="D20:E20"/>
    <mergeCell ref="D14:E14"/>
    <mergeCell ref="B23:B24"/>
    <mergeCell ref="C23:C24"/>
    <mergeCell ref="D23:E23"/>
    <mergeCell ref="D24:E24"/>
    <mergeCell ref="A25:N25"/>
    <mergeCell ref="N13:N24"/>
    <mergeCell ref="A17:A20"/>
    <mergeCell ref="A21:A24"/>
    <mergeCell ref="A13:A14"/>
    <mergeCell ref="A15:A16"/>
    <mergeCell ref="B21:B22"/>
    <mergeCell ref="C21:C22"/>
    <mergeCell ref="D21:E21"/>
    <mergeCell ref="D22:E22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A35:N35"/>
    <mergeCell ref="A36:N36"/>
    <mergeCell ref="A37:N37"/>
    <mergeCell ref="A38:N38"/>
    <mergeCell ref="A39:N39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zoomScale="50" zoomScaleNormal="50" workbookViewId="0">
      <selection activeCell="A6" sqref="A6:K7"/>
    </sheetView>
  </sheetViews>
  <sheetFormatPr defaultRowHeight="15" x14ac:dyDescent="0.25"/>
  <cols>
    <col min="1" max="1" width="18.85546875" style="75" customWidth="1"/>
    <col min="2" max="2" width="69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46" t="s">
        <v>443</v>
      </c>
      <c r="B1" s="446"/>
      <c r="C1" s="446"/>
      <c r="D1" s="446"/>
      <c r="E1" s="446"/>
      <c r="F1"/>
      <c r="G1"/>
    </row>
    <row r="2" spans="1:11" ht="39.6" customHeight="1" x14ac:dyDescent="0.35">
      <c r="A2" s="446" t="s">
        <v>307</v>
      </c>
      <c r="B2" s="446"/>
      <c r="C2" s="446"/>
      <c r="D2" s="446"/>
      <c r="E2" s="44"/>
      <c r="F2"/>
      <c r="G2"/>
    </row>
    <row r="3" spans="1:11" ht="25.9" customHeight="1" x14ac:dyDescent="0.45">
      <c r="A3" s="447" t="s">
        <v>9</v>
      </c>
      <c r="B3" s="447"/>
      <c r="C3" s="447"/>
      <c r="D3" s="447"/>
      <c r="E3" s="447"/>
      <c r="F3"/>
      <c r="G3" s="306"/>
      <c r="H3" s="306"/>
      <c r="I3" s="78"/>
      <c r="J3" s="78"/>
    </row>
    <row r="4" spans="1:11" ht="25.5" customHeight="1" x14ac:dyDescent="0.45">
      <c r="A4"/>
      <c r="B4"/>
      <c r="C4"/>
      <c r="D4"/>
      <c r="E4"/>
      <c r="F4"/>
      <c r="G4" s="306"/>
      <c r="H4" s="306"/>
      <c r="I4" s="78"/>
      <c r="J4" s="78"/>
    </row>
    <row r="5" spans="1:11" ht="27.75" customHeight="1" x14ac:dyDescent="0.45">
      <c r="A5"/>
      <c r="B5"/>
      <c r="C5"/>
      <c r="D5"/>
      <c r="E5"/>
      <c r="F5"/>
      <c r="G5" s="338" t="s">
        <v>536</v>
      </c>
      <c r="H5" s="338"/>
      <c r="I5" s="78"/>
      <c r="J5" s="78"/>
      <c r="K5" s="64"/>
    </row>
    <row r="6" spans="1:11" ht="44.45" customHeight="1" x14ac:dyDescent="0.25">
      <c r="A6" s="332" t="s">
        <v>338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</row>
    <row r="7" spans="1:11" s="75" customFormat="1" ht="12" customHeight="1" x14ac:dyDescent="0.2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</row>
    <row r="8" spans="1:11" s="75" customFormat="1" ht="28.5" customHeight="1" x14ac:dyDescent="0.45">
      <c r="A8" s="316" t="s">
        <v>447</v>
      </c>
      <c r="B8" s="317"/>
      <c r="C8" s="317"/>
      <c r="D8" s="317"/>
      <c r="E8" s="317"/>
      <c r="F8" s="317"/>
      <c r="G8" s="317"/>
      <c r="H8" s="317"/>
      <c r="I8" s="317"/>
      <c r="J8" s="317"/>
      <c r="K8" s="204"/>
    </row>
    <row r="9" spans="1:11" s="75" customFormat="1" ht="30" customHeight="1" x14ac:dyDescent="0.45">
      <c r="A9" s="395" t="s">
        <v>339</v>
      </c>
      <c r="B9" s="395"/>
      <c r="C9" s="395"/>
      <c r="D9" s="395"/>
      <c r="E9" s="395"/>
      <c r="F9" s="395"/>
      <c r="G9" s="395"/>
      <c r="H9" s="395"/>
      <c r="I9" s="395"/>
      <c r="J9" s="395"/>
      <c r="K9" s="204"/>
    </row>
    <row r="10" spans="1:11" s="75" customFormat="1" ht="40.5" customHeight="1" x14ac:dyDescent="0.4">
      <c r="A10" s="454" t="s">
        <v>448</v>
      </c>
      <c r="B10" s="455"/>
      <c r="C10" s="455"/>
      <c r="D10" s="455"/>
      <c r="E10" s="455"/>
      <c r="F10" s="455"/>
      <c r="G10" s="455"/>
      <c r="H10" s="455"/>
      <c r="I10" s="455"/>
      <c r="J10" s="3"/>
      <c r="K10"/>
    </row>
    <row r="11" spans="1:11" s="75" customFormat="1" ht="30" customHeight="1" x14ac:dyDescent="0.4">
      <c r="A11" s="455" t="s">
        <v>366</v>
      </c>
      <c r="B11" s="455"/>
      <c r="C11" s="455"/>
      <c r="D11" s="455"/>
      <c r="E11" s="455"/>
      <c r="F11" s="455"/>
      <c r="G11" s="455"/>
      <c r="H11" s="455"/>
      <c r="I11" s="455"/>
      <c r="J11" s="3"/>
      <c r="K11"/>
    </row>
    <row r="12" spans="1:11" s="75" customFormat="1" ht="30" customHeight="1" x14ac:dyDescent="0.4">
      <c r="A12" s="456" t="s">
        <v>167</v>
      </c>
      <c r="B12" s="456"/>
      <c r="C12" s="456"/>
      <c r="D12" s="456"/>
      <c r="E12" s="456"/>
      <c r="F12" s="456"/>
      <c r="G12" s="456"/>
      <c r="H12" s="456"/>
      <c r="I12" s="456"/>
      <c r="J12" s="3"/>
      <c r="K12"/>
    </row>
    <row r="13" spans="1:11" s="24" customFormat="1" ht="75" customHeight="1" x14ac:dyDescent="0.4">
      <c r="A13" s="417" t="s">
        <v>148</v>
      </c>
      <c r="B13" s="417"/>
      <c r="C13" s="208" t="s">
        <v>140</v>
      </c>
      <c r="D13" s="208" t="s">
        <v>147</v>
      </c>
      <c r="E13" s="208" t="s">
        <v>118</v>
      </c>
      <c r="F13" s="208" t="s">
        <v>146</v>
      </c>
      <c r="G13" s="208" t="s">
        <v>145</v>
      </c>
      <c r="H13" s="211" t="s">
        <v>144</v>
      </c>
      <c r="I13" s="211" t="s">
        <v>143</v>
      </c>
      <c r="J13" s="83"/>
      <c r="K13"/>
    </row>
    <row r="14" spans="1:11" s="24" customFormat="1" ht="35.1" customHeight="1" x14ac:dyDescent="0.25">
      <c r="A14" s="448" t="s">
        <v>107</v>
      </c>
      <c r="B14" s="449"/>
      <c r="C14" s="208" t="s">
        <v>168</v>
      </c>
      <c r="D14" s="152">
        <v>200</v>
      </c>
      <c r="E14" s="152">
        <v>246</v>
      </c>
      <c r="F14" s="152">
        <v>268</v>
      </c>
      <c r="G14" s="152">
        <v>314</v>
      </c>
      <c r="H14" s="152">
        <v>400</v>
      </c>
      <c r="I14" s="152">
        <v>460</v>
      </c>
      <c r="J14" s="85"/>
      <c r="K14" s="75"/>
    </row>
    <row r="15" spans="1:11" s="24" customFormat="1" ht="35.1" customHeight="1" x14ac:dyDescent="0.25">
      <c r="A15" s="450"/>
      <c r="B15" s="451"/>
      <c r="C15" s="208" t="s">
        <v>132</v>
      </c>
      <c r="D15" s="152">
        <v>300</v>
      </c>
      <c r="E15" s="152">
        <v>369</v>
      </c>
      <c r="F15" s="152">
        <v>402</v>
      </c>
      <c r="G15" s="152">
        <v>471</v>
      </c>
      <c r="H15" s="152">
        <v>600</v>
      </c>
      <c r="I15" s="152">
        <v>690</v>
      </c>
      <c r="J15" s="85"/>
      <c r="K15" s="75"/>
    </row>
    <row r="16" spans="1:11" s="75" customFormat="1" ht="35.1" customHeight="1" x14ac:dyDescent="0.25">
      <c r="A16" s="450"/>
      <c r="B16" s="451"/>
      <c r="C16" s="208" t="s">
        <v>169</v>
      </c>
      <c r="D16" s="152">
        <v>400</v>
      </c>
      <c r="E16" s="152">
        <v>492</v>
      </c>
      <c r="F16" s="152">
        <v>536</v>
      </c>
      <c r="G16" s="152">
        <v>628</v>
      </c>
      <c r="H16" s="152">
        <v>800</v>
      </c>
      <c r="I16" s="152">
        <v>920</v>
      </c>
      <c r="J16" s="85"/>
    </row>
    <row r="17" spans="1:11" s="75" customFormat="1" ht="35.1" customHeight="1" x14ac:dyDescent="0.25">
      <c r="A17" s="450"/>
      <c r="B17" s="451"/>
      <c r="C17" s="208" t="s">
        <v>170</v>
      </c>
      <c r="D17" s="152">
        <v>513</v>
      </c>
      <c r="E17" s="152">
        <v>630</v>
      </c>
      <c r="F17" s="152">
        <v>687</v>
      </c>
      <c r="G17" s="152">
        <v>805</v>
      </c>
      <c r="H17" s="152">
        <v>1025</v>
      </c>
      <c r="I17" s="152">
        <v>1179</v>
      </c>
      <c r="J17" s="85"/>
    </row>
    <row r="18" spans="1:11" s="75" customFormat="1" ht="35.1" customHeight="1" x14ac:dyDescent="0.25">
      <c r="A18" s="450"/>
      <c r="B18" s="451"/>
      <c r="C18" s="208" t="s">
        <v>171</v>
      </c>
      <c r="D18" s="152">
        <v>625</v>
      </c>
      <c r="E18" s="152">
        <v>769</v>
      </c>
      <c r="F18" s="152">
        <v>838</v>
      </c>
      <c r="G18" s="152">
        <v>981</v>
      </c>
      <c r="H18" s="152">
        <v>1250</v>
      </c>
      <c r="I18" s="152">
        <v>1438</v>
      </c>
      <c r="J18" s="85"/>
    </row>
    <row r="19" spans="1:11" s="75" customFormat="1" ht="35.1" customHeight="1" x14ac:dyDescent="0.25">
      <c r="A19" s="452"/>
      <c r="B19" s="453"/>
      <c r="C19" s="208" t="s">
        <v>421</v>
      </c>
      <c r="D19" s="152">
        <v>725</v>
      </c>
      <c r="E19" s="152">
        <v>869</v>
      </c>
      <c r="F19" s="152">
        <v>938</v>
      </c>
      <c r="G19" s="152">
        <v>1081</v>
      </c>
      <c r="H19" s="152">
        <v>1350</v>
      </c>
      <c r="I19" s="152">
        <v>1538</v>
      </c>
      <c r="J19" s="85"/>
    </row>
    <row r="20" spans="1:11" s="75" customFormat="1" ht="9.9499999999999993" customHeight="1" x14ac:dyDescent="0.25">
      <c r="A20" s="457"/>
      <c r="B20" s="457"/>
      <c r="C20" s="457"/>
      <c r="D20" s="457"/>
      <c r="E20" s="457"/>
      <c r="F20" s="457"/>
      <c r="G20" s="457"/>
      <c r="H20" s="457"/>
      <c r="I20" s="457"/>
      <c r="J20" s="85"/>
    </row>
    <row r="21" spans="1:11" s="75" customFormat="1" ht="35.1" customHeight="1" x14ac:dyDescent="0.25">
      <c r="A21" s="448" t="s">
        <v>292</v>
      </c>
      <c r="B21" s="449"/>
      <c r="C21" s="208" t="s">
        <v>168</v>
      </c>
      <c r="D21" s="152">
        <v>660</v>
      </c>
      <c r="E21" s="152">
        <v>706</v>
      </c>
      <c r="F21" s="152">
        <v>728</v>
      </c>
      <c r="G21" s="152">
        <v>774</v>
      </c>
      <c r="H21" s="152">
        <v>860</v>
      </c>
      <c r="I21" s="152">
        <v>920</v>
      </c>
      <c r="J21" s="85"/>
      <c r="K21" s="24"/>
    </row>
    <row r="22" spans="1:11" s="75" customFormat="1" ht="35.1" customHeight="1" x14ac:dyDescent="0.25">
      <c r="A22" s="450"/>
      <c r="B22" s="451"/>
      <c r="C22" s="208" t="s">
        <v>132</v>
      </c>
      <c r="D22" s="152">
        <v>760</v>
      </c>
      <c r="E22" s="152">
        <v>829</v>
      </c>
      <c r="F22" s="152">
        <v>862</v>
      </c>
      <c r="G22" s="152">
        <v>931</v>
      </c>
      <c r="H22" s="152">
        <v>1060</v>
      </c>
      <c r="I22" s="152">
        <v>1150</v>
      </c>
      <c r="J22" s="85"/>
      <c r="K22" s="24"/>
    </row>
    <row r="23" spans="1:11" s="75" customFormat="1" ht="35.1" customHeight="1" x14ac:dyDescent="0.25">
      <c r="A23" s="450"/>
      <c r="B23" s="451"/>
      <c r="C23" s="208" t="s">
        <v>169</v>
      </c>
      <c r="D23" s="152">
        <v>860</v>
      </c>
      <c r="E23" s="152">
        <v>952</v>
      </c>
      <c r="F23" s="152">
        <v>996</v>
      </c>
      <c r="G23" s="152">
        <v>1088</v>
      </c>
      <c r="H23" s="152">
        <v>1260</v>
      </c>
      <c r="I23" s="152">
        <v>1380</v>
      </c>
      <c r="J23" s="85"/>
      <c r="K23" s="24"/>
    </row>
    <row r="24" spans="1:11" s="75" customFormat="1" ht="35.1" customHeight="1" x14ac:dyDescent="0.25">
      <c r="A24" s="450"/>
      <c r="B24" s="451"/>
      <c r="C24" s="208" t="s">
        <v>170</v>
      </c>
      <c r="D24" s="152">
        <v>973</v>
      </c>
      <c r="E24" s="152">
        <v>1090</v>
      </c>
      <c r="F24" s="152">
        <v>1147</v>
      </c>
      <c r="G24" s="152">
        <v>1265</v>
      </c>
      <c r="H24" s="152">
        <v>1485</v>
      </c>
      <c r="I24" s="152">
        <v>1639</v>
      </c>
      <c r="J24" s="85"/>
      <c r="K24" s="24"/>
    </row>
    <row r="25" spans="1:11" s="75" customFormat="1" ht="35.1" customHeight="1" x14ac:dyDescent="0.25">
      <c r="A25" s="450"/>
      <c r="B25" s="451"/>
      <c r="C25" s="208" t="s">
        <v>171</v>
      </c>
      <c r="D25" s="152">
        <v>1085</v>
      </c>
      <c r="E25" s="152">
        <v>1229</v>
      </c>
      <c r="F25" s="152">
        <v>1298</v>
      </c>
      <c r="G25" s="152">
        <v>1441</v>
      </c>
      <c r="H25" s="152">
        <v>1710</v>
      </c>
      <c r="I25" s="152">
        <v>1898</v>
      </c>
      <c r="J25" s="85"/>
      <c r="K25" s="24"/>
    </row>
    <row r="26" spans="1:11" s="75" customFormat="1" ht="35.1" customHeight="1" x14ac:dyDescent="0.25">
      <c r="A26" s="452"/>
      <c r="B26" s="453"/>
      <c r="C26" s="208" t="s">
        <v>421</v>
      </c>
      <c r="D26" s="152">
        <v>1185</v>
      </c>
      <c r="E26" s="152">
        <v>1329</v>
      </c>
      <c r="F26" s="152">
        <v>1398</v>
      </c>
      <c r="G26" s="152">
        <v>1541</v>
      </c>
      <c r="H26" s="152">
        <v>1810</v>
      </c>
      <c r="I26" s="152">
        <v>1998</v>
      </c>
      <c r="J26" s="85"/>
      <c r="K26" s="24"/>
    </row>
    <row r="27" spans="1:11" s="75" customFormat="1" ht="9.9499999999999993" customHeight="1" x14ac:dyDescent="0.25">
      <c r="A27" s="457"/>
      <c r="B27" s="457"/>
      <c r="C27" s="457"/>
      <c r="D27" s="457"/>
      <c r="E27" s="457"/>
      <c r="F27" s="457"/>
      <c r="G27" s="457"/>
      <c r="H27" s="457"/>
      <c r="I27" s="457"/>
      <c r="J27" s="85"/>
    </row>
    <row r="28" spans="1:11" s="75" customFormat="1" ht="35.1" customHeight="1" x14ac:dyDescent="0.25">
      <c r="A28" s="448" t="s">
        <v>142</v>
      </c>
      <c r="B28" s="449"/>
      <c r="C28" s="208" t="s">
        <v>172</v>
      </c>
      <c r="D28" s="152">
        <v>320</v>
      </c>
      <c r="E28" s="152">
        <v>412</v>
      </c>
      <c r="F28" s="152">
        <v>456</v>
      </c>
      <c r="G28" s="152">
        <v>548</v>
      </c>
      <c r="H28" s="152">
        <v>800</v>
      </c>
      <c r="I28" s="152">
        <v>920</v>
      </c>
      <c r="J28" s="85"/>
    </row>
    <row r="29" spans="1:11" s="75" customFormat="1" ht="35.1" customHeight="1" x14ac:dyDescent="0.25">
      <c r="A29" s="450"/>
      <c r="B29" s="451"/>
      <c r="C29" s="208" t="s">
        <v>138</v>
      </c>
      <c r="D29" s="152">
        <v>480</v>
      </c>
      <c r="E29" s="152">
        <v>618</v>
      </c>
      <c r="F29" s="152">
        <v>684</v>
      </c>
      <c r="G29" s="152">
        <v>822</v>
      </c>
      <c r="H29" s="152">
        <v>1200</v>
      </c>
      <c r="I29" s="152">
        <v>1380</v>
      </c>
      <c r="J29" s="85"/>
    </row>
    <row r="30" spans="1:11" ht="35.1" customHeight="1" x14ac:dyDescent="0.25">
      <c r="A30" s="450"/>
      <c r="B30" s="451"/>
      <c r="C30" s="208" t="s">
        <v>173</v>
      </c>
      <c r="D30" s="152">
        <v>640</v>
      </c>
      <c r="E30" s="152">
        <v>824</v>
      </c>
      <c r="F30" s="152">
        <v>912</v>
      </c>
      <c r="G30" s="152">
        <v>1096</v>
      </c>
      <c r="H30" s="152">
        <v>1600</v>
      </c>
      <c r="I30" s="152">
        <v>1840</v>
      </c>
      <c r="J30" s="85"/>
      <c r="K30" s="75"/>
    </row>
    <row r="31" spans="1:11" s="75" customFormat="1" ht="35.1" customHeight="1" x14ac:dyDescent="0.25">
      <c r="A31" s="450"/>
      <c r="B31" s="451"/>
      <c r="C31" s="208" t="s">
        <v>174</v>
      </c>
      <c r="D31" s="152">
        <v>820</v>
      </c>
      <c r="E31" s="152">
        <v>1056</v>
      </c>
      <c r="F31" s="152">
        <v>1169</v>
      </c>
      <c r="G31" s="152">
        <v>1404</v>
      </c>
      <c r="H31" s="152">
        <v>2050</v>
      </c>
      <c r="I31" s="152">
        <v>2358</v>
      </c>
      <c r="J31" s="85"/>
    </row>
    <row r="32" spans="1:11" s="75" customFormat="1" ht="35.1" customHeight="1" x14ac:dyDescent="0.25">
      <c r="A32" s="450"/>
      <c r="B32" s="451"/>
      <c r="C32" s="208" t="s">
        <v>175</v>
      </c>
      <c r="D32" s="152">
        <v>1000</v>
      </c>
      <c r="E32" s="152">
        <v>1288</v>
      </c>
      <c r="F32" s="152">
        <v>1425</v>
      </c>
      <c r="G32" s="152">
        <v>1713</v>
      </c>
      <c r="H32" s="152">
        <v>2500</v>
      </c>
      <c r="I32" s="152">
        <v>2875</v>
      </c>
      <c r="J32" s="85"/>
    </row>
    <row r="33" spans="1:11" s="75" customFormat="1" ht="35.1" customHeight="1" x14ac:dyDescent="0.25">
      <c r="A33" s="452"/>
      <c r="B33" s="453"/>
      <c r="C33" s="208" t="s">
        <v>422</v>
      </c>
      <c r="D33" s="152">
        <v>1160</v>
      </c>
      <c r="E33" s="152">
        <v>1448</v>
      </c>
      <c r="F33" s="152">
        <v>1585</v>
      </c>
      <c r="G33" s="152">
        <v>1873</v>
      </c>
      <c r="H33" s="152">
        <v>2660</v>
      </c>
      <c r="I33" s="152">
        <v>3035</v>
      </c>
      <c r="J33" s="85"/>
    </row>
    <row r="34" spans="1:11" s="75" customFormat="1" ht="9.9499999999999993" customHeight="1" x14ac:dyDescent="0.25">
      <c r="A34" s="457"/>
      <c r="B34" s="457"/>
      <c r="C34" s="457"/>
      <c r="D34" s="457"/>
      <c r="E34" s="457"/>
      <c r="F34" s="457"/>
      <c r="G34" s="457"/>
      <c r="H34" s="457"/>
      <c r="I34" s="457"/>
      <c r="J34" s="85"/>
    </row>
    <row r="35" spans="1:11" s="75" customFormat="1" ht="35.1" customHeight="1" x14ac:dyDescent="0.25">
      <c r="A35" s="448" t="s">
        <v>291</v>
      </c>
      <c r="B35" s="449"/>
      <c r="C35" s="208" t="s">
        <v>172</v>
      </c>
      <c r="D35" s="152">
        <v>1010</v>
      </c>
      <c r="E35" s="152">
        <v>1102</v>
      </c>
      <c r="F35" s="152">
        <v>1146</v>
      </c>
      <c r="G35" s="152">
        <v>1238</v>
      </c>
      <c r="H35" s="152">
        <v>1490</v>
      </c>
      <c r="I35" s="152">
        <v>1610</v>
      </c>
      <c r="J35" s="85"/>
    </row>
    <row r="36" spans="1:11" s="75" customFormat="1" ht="35.1" customHeight="1" x14ac:dyDescent="0.25">
      <c r="A36" s="450"/>
      <c r="B36" s="451"/>
      <c r="C36" s="208" t="s">
        <v>138</v>
      </c>
      <c r="D36" s="152">
        <v>1170</v>
      </c>
      <c r="E36" s="152">
        <v>1308</v>
      </c>
      <c r="F36" s="152">
        <v>1374</v>
      </c>
      <c r="G36" s="152">
        <v>1512</v>
      </c>
      <c r="H36" s="152">
        <v>1890</v>
      </c>
      <c r="I36" s="152">
        <v>2070</v>
      </c>
      <c r="J36" s="85"/>
    </row>
    <row r="37" spans="1:11" ht="35.1" customHeight="1" x14ac:dyDescent="0.25">
      <c r="A37" s="450"/>
      <c r="B37" s="451"/>
      <c r="C37" s="208" t="s">
        <v>173</v>
      </c>
      <c r="D37" s="152">
        <v>1330</v>
      </c>
      <c r="E37" s="152">
        <v>1514</v>
      </c>
      <c r="F37" s="152">
        <v>1602</v>
      </c>
      <c r="G37" s="152">
        <v>1786</v>
      </c>
      <c r="H37" s="152">
        <v>2290</v>
      </c>
      <c r="I37" s="152">
        <v>2530</v>
      </c>
      <c r="J37" s="85"/>
      <c r="K37" s="75"/>
    </row>
    <row r="38" spans="1:11" s="75" customFormat="1" ht="35.1" customHeight="1" x14ac:dyDescent="0.25">
      <c r="A38" s="450"/>
      <c r="B38" s="451"/>
      <c r="C38" s="208" t="s">
        <v>174</v>
      </c>
      <c r="D38" s="152">
        <v>1510</v>
      </c>
      <c r="E38" s="152">
        <v>1746</v>
      </c>
      <c r="F38" s="152">
        <v>1859</v>
      </c>
      <c r="G38" s="152">
        <v>2094</v>
      </c>
      <c r="H38" s="152">
        <v>2740</v>
      </c>
      <c r="I38" s="152">
        <v>3048</v>
      </c>
      <c r="J38" s="85"/>
    </row>
    <row r="39" spans="1:11" s="75" customFormat="1" ht="35.1" customHeight="1" x14ac:dyDescent="0.25">
      <c r="A39" s="450"/>
      <c r="B39" s="451"/>
      <c r="C39" s="208" t="s">
        <v>175</v>
      </c>
      <c r="D39" s="152">
        <v>1690</v>
      </c>
      <c r="E39" s="152">
        <v>1978</v>
      </c>
      <c r="F39" s="152">
        <v>2115</v>
      </c>
      <c r="G39" s="152">
        <v>2403</v>
      </c>
      <c r="H39" s="152">
        <v>3190</v>
      </c>
      <c r="I39" s="152">
        <v>3565</v>
      </c>
      <c r="J39" s="85"/>
    </row>
    <row r="40" spans="1:11" s="75" customFormat="1" ht="35.1" customHeight="1" x14ac:dyDescent="0.25">
      <c r="A40" s="452"/>
      <c r="B40" s="453"/>
      <c r="C40" s="208" t="s">
        <v>422</v>
      </c>
      <c r="D40" s="152">
        <v>1850</v>
      </c>
      <c r="E40" s="152">
        <v>2138</v>
      </c>
      <c r="F40" s="152">
        <v>2275</v>
      </c>
      <c r="G40" s="152">
        <v>2563</v>
      </c>
      <c r="H40" s="152">
        <v>3350</v>
      </c>
      <c r="I40" s="152">
        <v>3725</v>
      </c>
      <c r="J40" s="85"/>
    </row>
    <row r="41" spans="1:11" s="75" customFormat="1" ht="9.9499999999999993" customHeight="1" x14ac:dyDescent="0.4">
      <c r="A41" s="457"/>
      <c r="B41" s="457"/>
      <c r="C41" s="457"/>
      <c r="D41" s="457"/>
      <c r="E41" s="457"/>
      <c r="F41" s="457"/>
      <c r="G41" s="457"/>
      <c r="H41" s="457"/>
      <c r="I41" s="457"/>
      <c r="J41" s="83"/>
      <c r="K41"/>
    </row>
    <row r="42" spans="1:11" s="75" customFormat="1" ht="35.1" customHeight="1" x14ac:dyDescent="0.25">
      <c r="A42" s="448" t="s">
        <v>293</v>
      </c>
      <c r="B42" s="449"/>
      <c r="C42" s="208" t="s">
        <v>301</v>
      </c>
      <c r="D42" s="152">
        <v>1200</v>
      </c>
      <c r="E42" s="152">
        <v>1300</v>
      </c>
      <c r="F42" s="152">
        <v>1420</v>
      </c>
      <c r="G42" s="152">
        <v>1600</v>
      </c>
      <c r="H42" s="152">
        <v>1690</v>
      </c>
      <c r="I42" s="152">
        <v>1794</v>
      </c>
      <c r="J42" s="85"/>
    </row>
    <row r="43" spans="1:11" s="75" customFormat="1" ht="35.1" customHeight="1" x14ac:dyDescent="0.25">
      <c r="A43" s="450"/>
      <c r="B43" s="451"/>
      <c r="C43" s="208" t="s">
        <v>302</v>
      </c>
      <c r="D43" s="152">
        <v>1430</v>
      </c>
      <c r="E43" s="152">
        <v>1700</v>
      </c>
      <c r="F43" s="152">
        <v>1790</v>
      </c>
      <c r="G43" s="152">
        <v>2060</v>
      </c>
      <c r="H43" s="152">
        <v>2210</v>
      </c>
      <c r="I43" s="152">
        <v>2516</v>
      </c>
      <c r="J43" s="85"/>
    </row>
    <row r="44" spans="1:11" ht="35.1" customHeight="1" x14ac:dyDescent="0.25">
      <c r="A44" s="450"/>
      <c r="B44" s="451"/>
      <c r="C44" s="208" t="s">
        <v>303</v>
      </c>
      <c r="D44" s="152">
        <v>1860</v>
      </c>
      <c r="E44" s="152">
        <v>2120</v>
      </c>
      <c r="F44" s="152">
        <v>2240</v>
      </c>
      <c r="G44" s="152">
        <v>2500</v>
      </c>
      <c r="H44" s="152">
        <v>3070</v>
      </c>
      <c r="I44" s="152">
        <v>3478</v>
      </c>
      <c r="J44" s="85"/>
      <c r="K44" s="75"/>
    </row>
    <row r="45" spans="1:11" s="75" customFormat="1" ht="35.1" customHeight="1" x14ac:dyDescent="0.25">
      <c r="A45" s="450"/>
      <c r="B45" s="451"/>
      <c r="C45" s="208" t="s">
        <v>304</v>
      </c>
      <c r="D45" s="152">
        <v>2140</v>
      </c>
      <c r="E45" s="152">
        <v>2540</v>
      </c>
      <c r="F45" s="152">
        <v>2692</v>
      </c>
      <c r="G45" s="152">
        <v>3092</v>
      </c>
      <c r="H45" s="152">
        <v>3630</v>
      </c>
      <c r="I45" s="152">
        <v>3805</v>
      </c>
      <c r="J45" s="85"/>
    </row>
    <row r="46" spans="1:11" s="75" customFormat="1" ht="35.1" customHeight="1" x14ac:dyDescent="0.25">
      <c r="A46" s="450"/>
      <c r="B46" s="451"/>
      <c r="C46" s="208" t="s">
        <v>305</v>
      </c>
      <c r="D46" s="152">
        <v>2450</v>
      </c>
      <c r="E46" s="152">
        <v>2960</v>
      </c>
      <c r="F46" s="152">
        <v>3148</v>
      </c>
      <c r="G46" s="152">
        <v>3658</v>
      </c>
      <c r="H46" s="152">
        <v>4250</v>
      </c>
      <c r="I46" s="152">
        <v>4889</v>
      </c>
      <c r="J46" s="85"/>
    </row>
    <row r="47" spans="1:11" s="75" customFormat="1" ht="35.1" customHeight="1" x14ac:dyDescent="0.25">
      <c r="A47" s="452"/>
      <c r="B47" s="453"/>
      <c r="C47" s="208" t="s">
        <v>423</v>
      </c>
      <c r="D47" s="152">
        <v>2690</v>
      </c>
      <c r="E47" s="152">
        <v>3200</v>
      </c>
      <c r="F47" s="152">
        <v>3388</v>
      </c>
      <c r="G47" s="152">
        <v>3898</v>
      </c>
      <c r="H47" s="152">
        <v>4490</v>
      </c>
      <c r="I47" s="152">
        <v>5129</v>
      </c>
      <c r="J47" s="85"/>
    </row>
    <row r="48" spans="1:11" s="75" customFormat="1" ht="9.9499999999999993" customHeight="1" x14ac:dyDescent="0.4">
      <c r="A48" s="457"/>
      <c r="B48" s="457"/>
      <c r="C48" s="457"/>
      <c r="D48" s="457"/>
      <c r="E48" s="457"/>
      <c r="F48" s="457"/>
      <c r="G48" s="457"/>
      <c r="H48" s="457"/>
      <c r="I48" s="457"/>
      <c r="J48" s="83"/>
      <c r="K48"/>
    </row>
    <row r="49" spans="1:11" s="75" customFormat="1" ht="35.1" customHeight="1" x14ac:dyDescent="0.25">
      <c r="A49" s="448" t="s">
        <v>294</v>
      </c>
      <c r="B49" s="449"/>
      <c r="C49" s="208" t="s">
        <v>172</v>
      </c>
      <c r="D49" s="152">
        <v>1650</v>
      </c>
      <c r="E49" s="152">
        <v>1800</v>
      </c>
      <c r="F49" s="152">
        <v>1840</v>
      </c>
      <c r="G49" s="152">
        <v>1990</v>
      </c>
      <c r="H49" s="152">
        <v>2920</v>
      </c>
      <c r="I49" s="152">
        <v>3056</v>
      </c>
      <c r="J49" s="85"/>
    </row>
    <row r="50" spans="1:11" s="75" customFormat="1" ht="35.1" customHeight="1" x14ac:dyDescent="0.25">
      <c r="A50" s="450"/>
      <c r="B50" s="451"/>
      <c r="C50" s="208" t="s">
        <v>138</v>
      </c>
      <c r="D50" s="152">
        <v>1900</v>
      </c>
      <c r="E50" s="152">
        <v>2080</v>
      </c>
      <c r="F50" s="152">
        <v>2140</v>
      </c>
      <c r="G50" s="152">
        <v>2320</v>
      </c>
      <c r="H50" s="152">
        <v>3420</v>
      </c>
      <c r="I50" s="152">
        <v>3624</v>
      </c>
      <c r="J50" s="85"/>
    </row>
    <row r="51" spans="1:11" ht="35.1" customHeight="1" x14ac:dyDescent="0.25">
      <c r="A51" s="450"/>
      <c r="B51" s="451"/>
      <c r="C51" s="208" t="s">
        <v>173</v>
      </c>
      <c r="D51" s="152">
        <v>2180</v>
      </c>
      <c r="E51" s="152">
        <v>2380</v>
      </c>
      <c r="F51" s="152">
        <v>2460</v>
      </c>
      <c r="G51" s="152">
        <v>2660</v>
      </c>
      <c r="H51" s="152">
        <v>3980</v>
      </c>
      <c r="I51" s="152">
        <v>4252</v>
      </c>
      <c r="J51" s="85"/>
      <c r="K51" s="75"/>
    </row>
    <row r="52" spans="1:11" s="23" customFormat="1" ht="35.1" customHeight="1" x14ac:dyDescent="0.25">
      <c r="A52" s="450"/>
      <c r="B52" s="451"/>
      <c r="C52" s="208" t="s">
        <v>174</v>
      </c>
      <c r="D52" s="152">
        <v>2440</v>
      </c>
      <c r="E52" s="152">
        <v>2640</v>
      </c>
      <c r="F52" s="152">
        <v>2743</v>
      </c>
      <c r="G52" s="152">
        <v>2943</v>
      </c>
      <c r="H52" s="152">
        <v>4500</v>
      </c>
      <c r="I52" s="152">
        <v>4849</v>
      </c>
      <c r="J52" s="85"/>
      <c r="K52" s="75"/>
    </row>
    <row r="53" spans="1:11" ht="35.1" customHeight="1" x14ac:dyDescent="0.25">
      <c r="A53" s="450"/>
      <c r="B53" s="451"/>
      <c r="C53" s="208" t="s">
        <v>175</v>
      </c>
      <c r="D53" s="152">
        <v>2670</v>
      </c>
      <c r="E53" s="152">
        <v>2920</v>
      </c>
      <c r="F53" s="152">
        <v>3045</v>
      </c>
      <c r="G53" s="152">
        <v>3295</v>
      </c>
      <c r="H53" s="152">
        <v>4960</v>
      </c>
      <c r="I53" s="152">
        <v>5385</v>
      </c>
      <c r="J53" s="85"/>
      <c r="K53" s="75"/>
    </row>
    <row r="54" spans="1:11" ht="35.1" customHeight="1" x14ac:dyDescent="0.25">
      <c r="A54" s="452"/>
      <c r="B54" s="453"/>
      <c r="C54" s="208" t="s">
        <v>422</v>
      </c>
      <c r="D54" s="152">
        <v>2830</v>
      </c>
      <c r="E54" s="152">
        <v>3080</v>
      </c>
      <c r="F54" s="152">
        <v>3205</v>
      </c>
      <c r="G54" s="152">
        <v>3455</v>
      </c>
      <c r="H54" s="152">
        <v>5120</v>
      </c>
      <c r="I54" s="152">
        <v>5545</v>
      </c>
      <c r="J54" s="85"/>
      <c r="K54" s="75"/>
    </row>
    <row r="55" spans="1:11" ht="9.9499999999999993" customHeight="1" x14ac:dyDescent="0.4">
      <c r="A55" s="457"/>
      <c r="B55" s="457"/>
      <c r="C55" s="457"/>
      <c r="D55" s="457"/>
      <c r="E55" s="457"/>
      <c r="F55" s="457"/>
      <c r="G55" s="457"/>
      <c r="H55" s="457"/>
      <c r="I55" s="457"/>
      <c r="J55" s="83"/>
    </row>
    <row r="56" spans="1:11" ht="35.1" customHeight="1" x14ac:dyDescent="0.25">
      <c r="A56" s="448" t="s">
        <v>295</v>
      </c>
      <c r="B56" s="449"/>
      <c r="C56" s="208" t="s">
        <v>301</v>
      </c>
      <c r="D56" s="152">
        <v>2300</v>
      </c>
      <c r="E56" s="152">
        <v>2500</v>
      </c>
      <c r="F56" s="152">
        <v>2560</v>
      </c>
      <c r="G56" s="152">
        <v>2760</v>
      </c>
      <c r="H56" s="152">
        <v>3294</v>
      </c>
      <c r="I56" s="152">
        <v>3498</v>
      </c>
      <c r="J56" s="85"/>
      <c r="K56" s="75"/>
    </row>
    <row r="57" spans="1:11" s="75" customFormat="1" ht="35.1" customHeight="1" x14ac:dyDescent="0.25">
      <c r="A57" s="450"/>
      <c r="B57" s="451"/>
      <c r="C57" s="208" t="s">
        <v>302</v>
      </c>
      <c r="D57" s="152">
        <v>2550</v>
      </c>
      <c r="E57" s="152">
        <v>2850</v>
      </c>
      <c r="F57" s="152">
        <v>2940</v>
      </c>
      <c r="G57" s="152">
        <v>3240</v>
      </c>
      <c r="H57" s="152">
        <v>3794</v>
      </c>
      <c r="I57" s="152">
        <v>4100</v>
      </c>
      <c r="J57" s="85"/>
    </row>
    <row r="58" spans="1:11" s="75" customFormat="1" ht="35.1" customHeight="1" x14ac:dyDescent="0.25">
      <c r="A58" s="450"/>
      <c r="B58" s="451"/>
      <c r="C58" s="208" t="s">
        <v>303</v>
      </c>
      <c r="D58" s="152">
        <v>3100</v>
      </c>
      <c r="E58" s="152">
        <v>3400</v>
      </c>
      <c r="F58" s="152">
        <v>3520</v>
      </c>
      <c r="G58" s="152">
        <v>3820</v>
      </c>
      <c r="H58" s="152">
        <v>4894</v>
      </c>
      <c r="I58" s="152">
        <v>5302</v>
      </c>
      <c r="J58" s="85"/>
    </row>
    <row r="59" spans="1:11" s="75" customFormat="1" ht="35.1" customHeight="1" x14ac:dyDescent="0.25">
      <c r="A59" s="450"/>
      <c r="B59" s="451"/>
      <c r="C59" s="208" t="s">
        <v>304</v>
      </c>
      <c r="D59" s="152">
        <v>3600</v>
      </c>
      <c r="E59" s="152">
        <v>3900</v>
      </c>
      <c r="F59" s="152">
        <v>4054</v>
      </c>
      <c r="G59" s="152">
        <v>4354</v>
      </c>
      <c r="H59" s="152">
        <v>5894</v>
      </c>
      <c r="I59" s="152">
        <v>6417</v>
      </c>
      <c r="J59" s="85"/>
    </row>
    <row r="60" spans="1:11" s="75" customFormat="1" ht="35.1" customHeight="1" x14ac:dyDescent="0.25">
      <c r="A60" s="450"/>
      <c r="B60" s="451"/>
      <c r="C60" s="208" t="s">
        <v>305</v>
      </c>
      <c r="D60" s="152">
        <v>4000</v>
      </c>
      <c r="E60" s="152">
        <v>4300</v>
      </c>
      <c r="F60" s="152">
        <v>4489</v>
      </c>
      <c r="G60" s="152">
        <v>4789</v>
      </c>
      <c r="H60" s="152">
        <v>6694</v>
      </c>
      <c r="I60" s="152">
        <v>7332</v>
      </c>
      <c r="J60" s="85"/>
    </row>
    <row r="61" spans="1:11" s="75" customFormat="1" ht="35.1" customHeight="1" x14ac:dyDescent="0.25">
      <c r="A61" s="452"/>
      <c r="B61" s="453"/>
      <c r="C61" s="208" t="s">
        <v>423</v>
      </c>
      <c r="D61" s="152">
        <f>D60+240</f>
        <v>4240</v>
      </c>
      <c r="E61" s="152">
        <f t="shared" ref="E61:I61" si="0">E60+240</f>
        <v>4540</v>
      </c>
      <c r="F61" s="152">
        <f t="shared" si="0"/>
        <v>4729</v>
      </c>
      <c r="G61" s="152">
        <f t="shared" si="0"/>
        <v>5029</v>
      </c>
      <c r="H61" s="152">
        <f t="shared" si="0"/>
        <v>6934</v>
      </c>
      <c r="I61" s="152">
        <f t="shared" si="0"/>
        <v>7572</v>
      </c>
      <c r="J61" s="85"/>
    </row>
    <row r="62" spans="1:11" s="75" customFormat="1" ht="35.1" customHeight="1" x14ac:dyDescent="0.4">
      <c r="A62" s="458"/>
      <c r="B62" s="458"/>
      <c r="C62" s="458"/>
      <c r="D62" s="458"/>
      <c r="E62" s="458"/>
      <c r="F62" s="458"/>
      <c r="G62" s="458"/>
      <c r="H62" s="458"/>
      <c r="I62" s="458"/>
      <c r="J62" s="83"/>
      <c r="K62"/>
    </row>
    <row r="63" spans="1:11" ht="35.1" customHeight="1" x14ac:dyDescent="0.45">
      <c r="A63" s="459" t="s">
        <v>129</v>
      </c>
      <c r="B63" s="459"/>
      <c r="C63" s="459"/>
      <c r="D63" s="459"/>
      <c r="E63" s="459"/>
      <c r="F63" s="459"/>
      <c r="G63" s="459"/>
      <c r="H63" s="459"/>
      <c r="I63" s="459"/>
      <c r="J63" s="3"/>
    </row>
    <row r="64" spans="1:11" ht="35.1" customHeight="1" x14ac:dyDescent="0.4">
      <c r="A64" s="460"/>
      <c r="B64" s="461"/>
      <c r="C64" s="417" t="s">
        <v>108</v>
      </c>
      <c r="D64" s="417"/>
      <c r="E64" s="464" t="s">
        <v>13</v>
      </c>
      <c r="F64" s="464"/>
      <c r="G64" s="464"/>
      <c r="H64" s="464" t="s">
        <v>109</v>
      </c>
      <c r="I64" s="464"/>
      <c r="J64" s="3"/>
    </row>
    <row r="65" spans="1:13" ht="35.1" customHeight="1" x14ac:dyDescent="0.4">
      <c r="A65" s="462"/>
      <c r="B65" s="463"/>
      <c r="C65" s="417"/>
      <c r="D65" s="417"/>
      <c r="E65" s="465" t="s">
        <v>119</v>
      </c>
      <c r="F65" s="465"/>
      <c r="G65" s="210" t="s">
        <v>118</v>
      </c>
      <c r="H65" s="87" t="s">
        <v>119</v>
      </c>
      <c r="I65" s="210" t="s">
        <v>128</v>
      </c>
      <c r="J65" s="3"/>
    </row>
    <row r="66" spans="1:13" ht="35.1" customHeight="1" x14ac:dyDescent="0.4">
      <c r="A66" s="466" t="s">
        <v>127</v>
      </c>
      <c r="B66" s="467"/>
      <c r="C66" s="415" t="s">
        <v>389</v>
      </c>
      <c r="D66" s="415"/>
      <c r="E66" s="468">
        <v>1900</v>
      </c>
      <c r="F66" s="468"/>
      <c r="G66" s="207">
        <v>2350</v>
      </c>
      <c r="H66" s="89">
        <v>3300</v>
      </c>
      <c r="I66" s="89">
        <v>3750</v>
      </c>
      <c r="J66" s="3"/>
    </row>
    <row r="67" spans="1:13" ht="35.1" customHeight="1" x14ac:dyDescent="0.4">
      <c r="A67" s="466" t="s">
        <v>126</v>
      </c>
      <c r="B67" s="467"/>
      <c r="C67" s="415" t="s">
        <v>390</v>
      </c>
      <c r="D67" s="415"/>
      <c r="E67" s="468">
        <v>1500</v>
      </c>
      <c r="F67" s="468"/>
      <c r="G67" s="207">
        <v>1950</v>
      </c>
      <c r="H67" s="89">
        <v>1850</v>
      </c>
      <c r="I67" s="89">
        <v>2100</v>
      </c>
      <c r="J67" s="3"/>
    </row>
    <row r="68" spans="1:13" ht="35.1" customHeight="1" x14ac:dyDescent="0.4">
      <c r="A68" s="79"/>
      <c r="B68" s="214"/>
      <c r="C68" s="205"/>
      <c r="D68" s="205"/>
      <c r="E68" s="205"/>
      <c r="F68" s="205"/>
      <c r="G68" s="81"/>
      <c r="H68" s="3"/>
      <c r="I68" s="3"/>
      <c r="J68" s="3"/>
    </row>
    <row r="69" spans="1:13" ht="35.1" customHeight="1" x14ac:dyDescent="0.4">
      <c r="A69" s="469" t="s">
        <v>227</v>
      </c>
      <c r="B69" s="469"/>
      <c r="C69" s="469"/>
      <c r="D69" s="469"/>
      <c r="E69" s="469"/>
      <c r="F69" s="469"/>
      <c r="G69" s="469"/>
      <c r="H69" s="469"/>
      <c r="I69" s="469"/>
      <c r="J69" s="3"/>
    </row>
    <row r="70" spans="1:13" ht="35.1" customHeight="1" x14ac:dyDescent="0.4">
      <c r="A70" s="460"/>
      <c r="B70" s="461"/>
      <c r="C70" s="417" t="s">
        <v>108</v>
      </c>
      <c r="D70" s="417"/>
      <c r="E70" s="464" t="s">
        <v>13</v>
      </c>
      <c r="F70" s="464"/>
      <c r="G70" s="464"/>
      <c r="H70" s="464" t="s">
        <v>109</v>
      </c>
      <c r="I70" s="464"/>
      <c r="J70" s="3"/>
    </row>
    <row r="71" spans="1:13" ht="35.1" customHeight="1" x14ac:dyDescent="0.4">
      <c r="A71" s="462"/>
      <c r="B71" s="463"/>
      <c r="C71" s="417"/>
      <c r="D71" s="417"/>
      <c r="E71" s="465" t="s">
        <v>119</v>
      </c>
      <c r="F71" s="465"/>
      <c r="G71" s="210" t="s">
        <v>118</v>
      </c>
      <c r="H71" s="87" t="s">
        <v>119</v>
      </c>
      <c r="I71" s="210" t="s">
        <v>128</v>
      </c>
      <c r="J71" s="3"/>
    </row>
    <row r="72" spans="1:13" ht="35.1" customHeight="1" x14ac:dyDescent="0.4">
      <c r="A72" s="466" t="s">
        <v>228</v>
      </c>
      <c r="B72" s="467"/>
      <c r="C72" s="415" t="s">
        <v>391</v>
      </c>
      <c r="D72" s="415"/>
      <c r="E72" s="468">
        <v>1000</v>
      </c>
      <c r="F72" s="468"/>
      <c r="G72" s="207">
        <v>1100</v>
      </c>
      <c r="H72" s="89">
        <v>1500</v>
      </c>
      <c r="I72" s="89">
        <v>1700</v>
      </c>
      <c r="J72" s="3"/>
    </row>
    <row r="73" spans="1:13" ht="35.1" customHeight="1" x14ac:dyDescent="0.4">
      <c r="A73" s="466" t="s">
        <v>229</v>
      </c>
      <c r="B73" s="467"/>
      <c r="C73" s="415" t="s">
        <v>392</v>
      </c>
      <c r="D73" s="415"/>
      <c r="E73" s="468">
        <v>1100</v>
      </c>
      <c r="F73" s="468"/>
      <c r="G73" s="207">
        <v>1320</v>
      </c>
      <c r="H73" s="89">
        <v>1700</v>
      </c>
      <c r="I73" s="89">
        <v>1900</v>
      </c>
      <c r="J73" s="3"/>
    </row>
    <row r="74" spans="1:13" ht="35.1" customHeight="1" x14ac:dyDescent="0.4">
      <c r="A74" s="466" t="s">
        <v>230</v>
      </c>
      <c r="B74" s="467"/>
      <c r="C74" s="415" t="s">
        <v>393</v>
      </c>
      <c r="D74" s="415"/>
      <c r="E74" s="468" t="s">
        <v>2</v>
      </c>
      <c r="F74" s="468"/>
      <c r="G74" s="207" t="s">
        <v>2</v>
      </c>
      <c r="H74" s="89">
        <v>3100</v>
      </c>
      <c r="I74" s="89">
        <v>3500</v>
      </c>
      <c r="J74" s="3"/>
    </row>
    <row r="75" spans="1:13" ht="35.1" customHeight="1" x14ac:dyDescent="0.4">
      <c r="A75" s="90"/>
      <c r="B75" s="83"/>
      <c r="C75" s="83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71" t="s">
        <v>122</v>
      </c>
      <c r="B76" s="471"/>
      <c r="C76" s="471"/>
      <c r="D76" s="471"/>
      <c r="E76" s="471"/>
      <c r="F76" s="471"/>
      <c r="G76" s="471"/>
      <c r="H76" s="471"/>
      <c r="I76" s="471"/>
      <c r="J76" s="471"/>
    </row>
    <row r="77" spans="1:13" ht="35.1" customHeight="1" x14ac:dyDescent="0.4">
      <c r="A77" s="470" t="s">
        <v>106</v>
      </c>
      <c r="B77" s="470"/>
      <c r="C77" s="472" t="s">
        <v>108</v>
      </c>
      <c r="D77" s="473"/>
      <c r="E77" s="474" t="s">
        <v>13</v>
      </c>
      <c r="F77" s="475"/>
      <c r="G77" s="476" t="s">
        <v>110</v>
      </c>
      <c r="H77" s="477"/>
      <c r="I77" s="474" t="s">
        <v>109</v>
      </c>
      <c r="J77" s="478"/>
      <c r="L77" s="69"/>
      <c r="M77" s="69"/>
    </row>
    <row r="78" spans="1:13" ht="35.1" customHeight="1" x14ac:dyDescent="0.4">
      <c r="A78" s="470"/>
      <c r="B78" s="470"/>
      <c r="C78" s="212" t="s">
        <v>121</v>
      </c>
      <c r="D78" s="152" t="s">
        <v>120</v>
      </c>
      <c r="E78" s="209" t="s">
        <v>119</v>
      </c>
      <c r="F78" s="209" t="s">
        <v>118</v>
      </c>
      <c r="G78" s="209" t="s">
        <v>119</v>
      </c>
      <c r="H78" s="209" t="s">
        <v>118</v>
      </c>
      <c r="I78" s="209" t="s">
        <v>119</v>
      </c>
      <c r="J78" s="92" t="s">
        <v>118</v>
      </c>
      <c r="L78" s="70"/>
      <c r="M78" s="70"/>
    </row>
    <row r="79" spans="1:13" ht="35.1" customHeight="1" x14ac:dyDescent="0.4">
      <c r="A79" s="470"/>
      <c r="B79" s="470"/>
      <c r="C79" s="212">
        <v>600</v>
      </c>
      <c r="D79" s="152">
        <v>120</v>
      </c>
      <c r="E79" s="209">
        <v>432</v>
      </c>
      <c r="F79" s="209">
        <v>515</v>
      </c>
      <c r="G79" s="207">
        <v>554</v>
      </c>
      <c r="H79" s="206">
        <v>637</v>
      </c>
      <c r="I79" s="209">
        <v>720</v>
      </c>
      <c r="J79" s="92">
        <v>828</v>
      </c>
    </row>
    <row r="80" spans="1:13" ht="35.1" customHeight="1" x14ac:dyDescent="0.4">
      <c r="A80" s="470"/>
      <c r="B80" s="470"/>
      <c r="C80" s="212">
        <v>800</v>
      </c>
      <c r="D80" s="152">
        <v>120</v>
      </c>
      <c r="E80" s="209">
        <v>576</v>
      </c>
      <c r="F80" s="209">
        <v>686</v>
      </c>
      <c r="G80" s="207">
        <v>739</v>
      </c>
      <c r="H80" s="206">
        <v>850</v>
      </c>
      <c r="I80" s="209">
        <v>960</v>
      </c>
      <c r="J80" s="92">
        <v>1104</v>
      </c>
    </row>
    <row r="81" spans="1:10" ht="35.1" customHeight="1" x14ac:dyDescent="0.4">
      <c r="A81" s="470"/>
      <c r="B81" s="470"/>
      <c r="C81" s="212">
        <v>1200</v>
      </c>
      <c r="D81" s="152">
        <v>120</v>
      </c>
      <c r="E81" s="209">
        <v>864</v>
      </c>
      <c r="F81" s="209">
        <v>1030</v>
      </c>
      <c r="G81" s="207">
        <v>1109</v>
      </c>
      <c r="H81" s="206">
        <v>1274</v>
      </c>
      <c r="I81" s="209">
        <v>1440</v>
      </c>
      <c r="J81" s="92">
        <v>1656</v>
      </c>
    </row>
    <row r="82" spans="1:10" ht="35.1" customHeight="1" x14ac:dyDescent="0.4">
      <c r="A82" s="470">
        <v>3.5</v>
      </c>
      <c r="B82" s="470"/>
      <c r="C82" s="212">
        <v>600</v>
      </c>
      <c r="D82" s="152">
        <v>120</v>
      </c>
      <c r="E82" s="209">
        <v>892</v>
      </c>
      <c r="F82" s="209">
        <v>975</v>
      </c>
      <c r="G82" s="207">
        <v>1014</v>
      </c>
      <c r="H82" s="206">
        <v>1097</v>
      </c>
      <c r="I82" s="209">
        <v>1180</v>
      </c>
      <c r="J82" s="92">
        <v>1288</v>
      </c>
    </row>
    <row r="83" spans="1:10" ht="35.1" customHeight="1" x14ac:dyDescent="0.4">
      <c r="A83" s="470"/>
      <c r="B83" s="470"/>
      <c r="C83" s="212">
        <v>800</v>
      </c>
      <c r="D83" s="152">
        <v>120</v>
      </c>
      <c r="E83" s="209">
        <v>1036</v>
      </c>
      <c r="F83" s="209">
        <v>1146</v>
      </c>
      <c r="G83" s="207">
        <v>1199</v>
      </c>
      <c r="H83" s="206">
        <v>1310</v>
      </c>
      <c r="I83" s="209">
        <v>1420</v>
      </c>
      <c r="J83" s="92">
        <v>1564</v>
      </c>
    </row>
    <row r="84" spans="1:10" ht="35.1" customHeight="1" thickBot="1" x14ac:dyDescent="0.45">
      <c r="A84" s="470"/>
      <c r="B84" s="470"/>
      <c r="C84" s="213">
        <v>1200</v>
      </c>
      <c r="D84" s="93">
        <v>120</v>
      </c>
      <c r="E84" s="94">
        <v>1324</v>
      </c>
      <c r="F84" s="94">
        <v>1490</v>
      </c>
      <c r="G84" s="95">
        <v>1569</v>
      </c>
      <c r="H84" s="96">
        <v>1734</v>
      </c>
      <c r="I84" s="94">
        <v>1900</v>
      </c>
      <c r="J84" s="97">
        <v>2116</v>
      </c>
    </row>
    <row r="85" spans="1:10" ht="15" customHeight="1" x14ac:dyDescent="0.4">
      <c r="A85" s="79"/>
      <c r="B85" s="214"/>
      <c r="C85" s="205"/>
      <c r="D85" s="205"/>
      <c r="E85" s="205"/>
      <c r="F85" s="205"/>
      <c r="G85" s="81"/>
      <c r="H85" s="3"/>
      <c r="I85" s="3"/>
      <c r="J85" s="3"/>
    </row>
  </sheetData>
  <mergeCells count="59"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  <mergeCell ref="A72:B72"/>
    <mergeCell ref="C72:D72"/>
    <mergeCell ref="E72:F72"/>
    <mergeCell ref="A73:B73"/>
    <mergeCell ref="C73:D73"/>
    <mergeCell ref="E73:F73"/>
    <mergeCell ref="A69:I69"/>
    <mergeCell ref="A70:B71"/>
    <mergeCell ref="C70:D71"/>
    <mergeCell ref="E70:G70"/>
    <mergeCell ref="H70:I70"/>
    <mergeCell ref="E71:F71"/>
    <mergeCell ref="A66:B66"/>
    <mergeCell ref="C66:D66"/>
    <mergeCell ref="E66:F66"/>
    <mergeCell ref="A67:B67"/>
    <mergeCell ref="C67:D67"/>
    <mergeCell ref="E67:F67"/>
    <mergeCell ref="A63:I63"/>
    <mergeCell ref="A64:B65"/>
    <mergeCell ref="C64:D65"/>
    <mergeCell ref="E64:G64"/>
    <mergeCell ref="H64:I64"/>
    <mergeCell ref="E65:F65"/>
    <mergeCell ref="A62:I62"/>
    <mergeCell ref="A41:I41"/>
    <mergeCell ref="A42:B47"/>
    <mergeCell ref="A48:I48"/>
    <mergeCell ref="A49:B54"/>
    <mergeCell ref="A55:I55"/>
    <mergeCell ref="A56:B61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8:J8"/>
    <mergeCell ref="A1:E1"/>
    <mergeCell ref="A2:D2"/>
    <mergeCell ref="A3:E3"/>
    <mergeCell ref="A6:K7"/>
    <mergeCell ref="G5:H5"/>
  </mergeCells>
  <printOptions horizontalCentered="1"/>
  <pageMargins left="0" right="0" top="0" bottom="0" header="0" footer="0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4"/>
  <sheetViews>
    <sheetView zoomScale="50" zoomScaleNormal="50" workbookViewId="0">
      <selection activeCell="A6" sqref="A6:K7"/>
    </sheetView>
  </sheetViews>
  <sheetFormatPr defaultRowHeight="15" x14ac:dyDescent="0.25"/>
  <cols>
    <col min="1" max="1" width="18.85546875" style="22" customWidth="1"/>
    <col min="2" max="2" width="71.5703125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46" t="s">
        <v>443</v>
      </c>
      <c r="B1" s="446"/>
      <c r="C1" s="446"/>
      <c r="D1" s="446"/>
      <c r="E1" s="446"/>
      <c r="F1"/>
      <c r="G1"/>
    </row>
    <row r="2" spans="1:11" ht="39.6" customHeight="1" x14ac:dyDescent="0.35">
      <c r="A2" s="446" t="s">
        <v>307</v>
      </c>
      <c r="B2" s="446"/>
      <c r="C2" s="446"/>
      <c r="D2" s="446"/>
      <c r="E2" s="44"/>
      <c r="F2"/>
      <c r="G2"/>
    </row>
    <row r="3" spans="1:11" ht="25.9" customHeight="1" x14ac:dyDescent="0.45">
      <c r="A3" s="447" t="s">
        <v>9</v>
      </c>
      <c r="B3" s="447"/>
      <c r="C3" s="447"/>
      <c r="D3" s="447"/>
      <c r="E3" s="447"/>
      <c r="F3"/>
      <c r="G3" s="338"/>
      <c r="H3" s="338"/>
      <c r="I3" s="78"/>
      <c r="J3" s="78"/>
    </row>
    <row r="4" spans="1:11" ht="25.5" customHeight="1" x14ac:dyDescent="0.45">
      <c r="A4"/>
      <c r="B4"/>
      <c r="C4"/>
      <c r="D4"/>
      <c r="E4"/>
      <c r="F4"/>
      <c r="G4" s="338"/>
      <c r="H4" s="338"/>
      <c r="I4" s="78"/>
      <c r="J4" s="78"/>
    </row>
    <row r="5" spans="1:11" ht="27.75" customHeight="1" x14ac:dyDescent="0.45">
      <c r="A5"/>
      <c r="B5"/>
      <c r="C5"/>
      <c r="D5"/>
      <c r="E5"/>
      <c r="F5"/>
      <c r="G5" s="338" t="s">
        <v>536</v>
      </c>
      <c r="H5" s="338"/>
      <c r="I5" s="78"/>
      <c r="J5" s="78"/>
      <c r="K5" s="64"/>
    </row>
    <row r="6" spans="1:11" ht="44.45" customHeight="1" x14ac:dyDescent="0.25">
      <c r="A6" s="332" t="s">
        <v>338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</row>
    <row r="7" spans="1:11" s="22" customFormat="1" ht="12" customHeight="1" x14ac:dyDescent="0.2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</row>
    <row r="8" spans="1:11" s="22" customFormat="1" ht="28.5" customHeight="1" x14ac:dyDescent="0.45">
      <c r="A8" s="316" t="s">
        <v>447</v>
      </c>
      <c r="B8" s="317"/>
      <c r="C8" s="317"/>
      <c r="D8" s="317"/>
      <c r="E8" s="317"/>
      <c r="F8" s="317"/>
      <c r="G8" s="317"/>
      <c r="H8" s="317"/>
      <c r="I8" s="317"/>
      <c r="J8" s="317"/>
      <c r="K8" s="67"/>
    </row>
    <row r="9" spans="1:11" s="22" customFormat="1" ht="30" customHeight="1" x14ac:dyDescent="0.45">
      <c r="A9" s="479" t="s">
        <v>141</v>
      </c>
      <c r="B9" s="479"/>
      <c r="C9" s="479"/>
      <c r="D9" s="479"/>
      <c r="E9" s="479"/>
      <c r="F9" s="479"/>
      <c r="G9" s="479"/>
      <c r="H9" s="479"/>
      <c r="I9" s="479"/>
      <c r="J9" s="3"/>
      <c r="K9"/>
    </row>
    <row r="10" spans="1:11" s="75" customFormat="1" ht="30" customHeight="1" x14ac:dyDescent="0.4">
      <c r="A10" s="454" t="s">
        <v>448</v>
      </c>
      <c r="B10" s="455"/>
      <c r="C10" s="455"/>
      <c r="D10" s="455"/>
      <c r="E10" s="455"/>
      <c r="F10" s="455"/>
      <c r="G10" s="455"/>
      <c r="H10" s="455"/>
      <c r="I10" s="455"/>
      <c r="J10" s="3"/>
      <c r="K10"/>
    </row>
    <row r="11" spans="1:11" s="75" customFormat="1" ht="30" customHeight="1" x14ac:dyDescent="0.4">
      <c r="A11" s="455" t="s">
        <v>366</v>
      </c>
      <c r="B11" s="455"/>
      <c r="C11" s="455"/>
      <c r="D11" s="455"/>
      <c r="E11" s="455"/>
      <c r="F11" s="455"/>
      <c r="G11" s="455"/>
      <c r="H11" s="455"/>
      <c r="I11" s="455"/>
      <c r="J11" s="3"/>
      <c r="K11"/>
    </row>
    <row r="12" spans="1:11" s="75" customFormat="1" ht="30" customHeight="1" x14ac:dyDescent="0.4">
      <c r="A12" s="456" t="s">
        <v>167</v>
      </c>
      <c r="B12" s="456"/>
      <c r="C12" s="456"/>
      <c r="D12" s="456"/>
      <c r="E12" s="456"/>
      <c r="F12" s="456"/>
      <c r="G12" s="456"/>
      <c r="H12" s="456"/>
      <c r="I12" s="456"/>
      <c r="J12" s="3"/>
      <c r="K12"/>
    </row>
    <row r="13" spans="1:11" s="75" customFormat="1" ht="30" customHeight="1" x14ac:dyDescent="0.4">
      <c r="A13" s="487"/>
      <c r="B13" s="487"/>
      <c r="C13" s="488" t="s">
        <v>140</v>
      </c>
      <c r="D13" s="487" t="s">
        <v>13</v>
      </c>
      <c r="E13" s="487"/>
      <c r="F13" s="487"/>
      <c r="G13" s="487"/>
      <c r="H13" s="487" t="s">
        <v>396</v>
      </c>
      <c r="I13" s="487"/>
      <c r="J13" s="3"/>
      <c r="K13"/>
    </row>
    <row r="14" spans="1:11" s="22" customFormat="1" ht="94.5" customHeight="1" x14ac:dyDescent="0.4">
      <c r="A14" s="487"/>
      <c r="B14" s="487"/>
      <c r="C14" s="488"/>
      <c r="D14" s="86" t="s">
        <v>119</v>
      </c>
      <c r="E14" s="86" t="s">
        <v>394</v>
      </c>
      <c r="F14" s="86" t="s">
        <v>139</v>
      </c>
      <c r="G14" s="86" t="s">
        <v>395</v>
      </c>
      <c r="H14" s="86" t="s">
        <v>119</v>
      </c>
      <c r="I14" s="86" t="s">
        <v>394</v>
      </c>
      <c r="J14" s="3"/>
      <c r="K14"/>
    </row>
    <row r="15" spans="1:11" s="22" customFormat="1" ht="50.1" customHeight="1" x14ac:dyDescent="0.25">
      <c r="A15" s="442" t="s">
        <v>137</v>
      </c>
      <c r="B15" s="443"/>
      <c r="C15" s="72" t="s">
        <v>387</v>
      </c>
      <c r="D15" s="84">
        <v>500</v>
      </c>
      <c r="E15" s="84">
        <v>700</v>
      </c>
      <c r="F15" s="84">
        <v>680</v>
      </c>
      <c r="G15" s="84">
        <v>880</v>
      </c>
      <c r="H15" s="84">
        <v>1125</v>
      </c>
      <c r="I15" s="84">
        <v>1375</v>
      </c>
      <c r="J15" s="79"/>
    </row>
    <row r="16" spans="1:11" s="22" customFormat="1" ht="50.1" customHeight="1" x14ac:dyDescent="0.25">
      <c r="A16" s="444"/>
      <c r="B16" s="445"/>
      <c r="C16" s="72" t="s">
        <v>386</v>
      </c>
      <c r="D16" s="84">
        <v>1000</v>
      </c>
      <c r="E16" s="84">
        <v>1400</v>
      </c>
      <c r="F16" s="84">
        <v>1360</v>
      </c>
      <c r="G16" s="84">
        <v>1760</v>
      </c>
      <c r="H16" s="84">
        <v>2259</v>
      </c>
      <c r="I16" s="84">
        <v>2750</v>
      </c>
      <c r="J16" s="79"/>
    </row>
    <row r="17" spans="1:11" s="22" customFormat="1" ht="50.1" customHeight="1" x14ac:dyDescent="0.25">
      <c r="A17" s="485"/>
      <c r="B17" s="486"/>
      <c r="C17" s="72" t="s">
        <v>388</v>
      </c>
      <c r="D17" s="84">
        <v>1300</v>
      </c>
      <c r="E17" s="84">
        <v>1700</v>
      </c>
      <c r="F17" s="84">
        <f t="shared" ref="F17:I17" si="0">F16+400</f>
        <v>1760</v>
      </c>
      <c r="G17" s="84">
        <f t="shared" si="0"/>
        <v>2160</v>
      </c>
      <c r="H17" s="84">
        <v>2660</v>
      </c>
      <c r="I17" s="84">
        <f t="shared" si="0"/>
        <v>3150</v>
      </c>
      <c r="J17" s="79"/>
      <c r="K17" s="68"/>
    </row>
    <row r="18" spans="1:11" s="22" customFormat="1" ht="50.1" customHeight="1" x14ac:dyDescent="0.25">
      <c r="A18" s="442" t="s">
        <v>136</v>
      </c>
      <c r="B18" s="443"/>
      <c r="C18" s="72" t="s">
        <v>385</v>
      </c>
      <c r="D18" s="84">
        <v>250</v>
      </c>
      <c r="E18" s="84">
        <v>300</v>
      </c>
      <c r="F18" s="84">
        <v>340</v>
      </c>
      <c r="G18" s="84">
        <v>390</v>
      </c>
      <c r="H18" s="84">
        <v>625</v>
      </c>
      <c r="I18" s="84">
        <v>875</v>
      </c>
      <c r="J18" s="79"/>
    </row>
    <row r="19" spans="1:11" s="22" customFormat="1" ht="50.1" customHeight="1" x14ac:dyDescent="0.25">
      <c r="A19" s="444"/>
      <c r="B19" s="445"/>
      <c r="C19" s="72" t="s">
        <v>384</v>
      </c>
      <c r="D19" s="84">
        <v>500</v>
      </c>
      <c r="E19" s="84">
        <v>600</v>
      </c>
      <c r="F19" s="84">
        <v>680</v>
      </c>
      <c r="G19" s="84">
        <v>780</v>
      </c>
      <c r="H19" s="84">
        <v>1250</v>
      </c>
      <c r="I19" s="84">
        <v>1750</v>
      </c>
      <c r="J19" s="79"/>
    </row>
    <row r="20" spans="1:11" s="39" customFormat="1" ht="50.1" customHeight="1" x14ac:dyDescent="0.25">
      <c r="A20" s="485"/>
      <c r="B20" s="486"/>
      <c r="C20" s="72" t="s">
        <v>388</v>
      </c>
      <c r="D20" s="84">
        <f t="shared" ref="D20:I20" si="1">D19+300</f>
        <v>800</v>
      </c>
      <c r="E20" s="84">
        <f t="shared" si="1"/>
        <v>900</v>
      </c>
      <c r="F20" s="84">
        <f t="shared" si="1"/>
        <v>980</v>
      </c>
      <c r="G20" s="84">
        <f t="shared" si="1"/>
        <v>1080</v>
      </c>
      <c r="H20" s="84">
        <f t="shared" si="1"/>
        <v>1550</v>
      </c>
      <c r="I20" s="84">
        <f t="shared" si="1"/>
        <v>2050</v>
      </c>
      <c r="J20" s="79"/>
      <c r="K20" s="68"/>
    </row>
    <row r="21" spans="1:11" s="39" customFormat="1" ht="50.1" customHeight="1" x14ac:dyDescent="0.25">
      <c r="A21" s="480" t="s">
        <v>135</v>
      </c>
      <c r="B21" s="481"/>
      <c r="C21" s="72" t="s">
        <v>383</v>
      </c>
      <c r="D21" s="84">
        <v>800</v>
      </c>
      <c r="E21" s="84">
        <v>1060</v>
      </c>
      <c r="F21" s="84">
        <v>885</v>
      </c>
      <c r="G21" s="84">
        <v>1145</v>
      </c>
      <c r="H21" s="84">
        <v>947</v>
      </c>
      <c r="I21" s="84">
        <v>1080</v>
      </c>
      <c r="J21" s="79"/>
      <c r="K21" s="22"/>
    </row>
    <row r="22" spans="1:11" s="22" customFormat="1" ht="50.1" customHeight="1" x14ac:dyDescent="0.25">
      <c r="A22" s="480" t="s">
        <v>134</v>
      </c>
      <c r="B22" s="481"/>
      <c r="C22" s="72" t="s">
        <v>383</v>
      </c>
      <c r="D22" s="84">
        <v>800</v>
      </c>
      <c r="E22" s="84">
        <v>1060</v>
      </c>
      <c r="F22" s="84">
        <v>885</v>
      </c>
      <c r="G22" s="84">
        <v>1145</v>
      </c>
      <c r="H22" s="84">
        <v>947</v>
      </c>
      <c r="I22" s="84">
        <v>1080</v>
      </c>
      <c r="J22" s="79"/>
    </row>
    <row r="23" spans="1:11" s="22" customFormat="1" ht="50.1" customHeight="1" x14ac:dyDescent="0.25">
      <c r="A23" s="480" t="s">
        <v>189</v>
      </c>
      <c r="B23" s="481"/>
      <c r="C23" s="72" t="s">
        <v>382</v>
      </c>
      <c r="D23" s="84">
        <v>550</v>
      </c>
      <c r="E23" s="84">
        <v>750</v>
      </c>
      <c r="F23" s="84">
        <v>585</v>
      </c>
      <c r="G23" s="84">
        <v>785</v>
      </c>
      <c r="H23" s="84">
        <v>611</v>
      </c>
      <c r="I23" s="84">
        <v>811</v>
      </c>
      <c r="J23" s="79"/>
    </row>
    <row r="24" spans="1:11" s="22" customFormat="1" ht="50.1" customHeight="1" x14ac:dyDescent="0.25">
      <c r="A24" s="480" t="s">
        <v>133</v>
      </c>
      <c r="B24" s="481"/>
      <c r="C24" s="72" t="s">
        <v>382</v>
      </c>
      <c r="D24" s="84">
        <v>550</v>
      </c>
      <c r="E24" s="84">
        <v>750</v>
      </c>
      <c r="F24" s="84">
        <v>585</v>
      </c>
      <c r="G24" s="84">
        <v>785</v>
      </c>
      <c r="H24" s="84">
        <v>611</v>
      </c>
      <c r="I24" s="84">
        <v>811</v>
      </c>
      <c r="J24" s="79"/>
    </row>
    <row r="25" spans="1:11" s="22" customFormat="1" ht="50.1" customHeight="1" x14ac:dyDescent="0.25">
      <c r="A25" s="442" t="s">
        <v>192</v>
      </c>
      <c r="B25" s="443"/>
      <c r="C25" s="72" t="s">
        <v>387</v>
      </c>
      <c r="D25" s="84">
        <v>680</v>
      </c>
      <c r="E25" s="84">
        <v>880</v>
      </c>
      <c r="F25" s="84">
        <v>896</v>
      </c>
      <c r="G25" s="84">
        <v>1096</v>
      </c>
      <c r="H25" s="84">
        <v>1375</v>
      </c>
      <c r="I25" s="84">
        <v>1625</v>
      </c>
      <c r="J25" s="79"/>
    </row>
    <row r="26" spans="1:11" s="37" customFormat="1" ht="50.1" customHeight="1" x14ac:dyDescent="0.25">
      <c r="A26" s="444"/>
      <c r="B26" s="445"/>
      <c r="C26" s="72" t="s">
        <v>386</v>
      </c>
      <c r="D26" s="84">
        <v>1350</v>
      </c>
      <c r="E26" s="84">
        <v>1750</v>
      </c>
      <c r="F26" s="84">
        <v>1782</v>
      </c>
      <c r="G26" s="84">
        <v>2182</v>
      </c>
      <c r="H26" s="84">
        <v>2500</v>
      </c>
      <c r="I26" s="84">
        <v>3000</v>
      </c>
      <c r="J26" s="79"/>
      <c r="K26" s="22"/>
    </row>
    <row r="27" spans="1:11" s="75" customFormat="1" ht="50.1" customHeight="1" x14ac:dyDescent="0.25">
      <c r="A27" s="485"/>
      <c r="B27" s="486"/>
      <c r="C27" s="128" t="s">
        <v>388</v>
      </c>
      <c r="D27" s="139">
        <v>1700</v>
      </c>
      <c r="E27" s="139">
        <v>2100</v>
      </c>
      <c r="F27" s="139">
        <v>2132</v>
      </c>
      <c r="G27" s="139">
        <v>2532</v>
      </c>
      <c r="H27" s="139">
        <v>2850</v>
      </c>
      <c r="I27" s="139">
        <v>3350</v>
      </c>
      <c r="J27" s="79"/>
    </row>
    <row r="28" spans="1:11" s="38" customFormat="1" ht="50.1" customHeight="1" x14ac:dyDescent="0.25">
      <c r="A28" s="442" t="s">
        <v>399</v>
      </c>
      <c r="B28" s="443"/>
      <c r="C28" s="72" t="s">
        <v>385</v>
      </c>
      <c r="D28" s="84">
        <v>250</v>
      </c>
      <c r="E28" s="84">
        <v>300</v>
      </c>
      <c r="F28" s="84">
        <v>340</v>
      </c>
      <c r="G28" s="84">
        <v>390</v>
      </c>
      <c r="H28" s="84">
        <v>625</v>
      </c>
      <c r="I28" s="84">
        <v>875</v>
      </c>
      <c r="J28" s="79"/>
      <c r="K28" s="22"/>
    </row>
    <row r="29" spans="1:11" s="22" customFormat="1" ht="50.1" customHeight="1" x14ac:dyDescent="0.25">
      <c r="A29" s="444"/>
      <c r="B29" s="445"/>
      <c r="C29" s="72" t="s">
        <v>384</v>
      </c>
      <c r="D29" s="84">
        <v>500</v>
      </c>
      <c r="E29" s="133">
        <v>600</v>
      </c>
      <c r="F29" s="84">
        <v>680</v>
      </c>
      <c r="G29" s="84">
        <v>780</v>
      </c>
      <c r="H29" s="84">
        <v>1250</v>
      </c>
      <c r="I29" s="84">
        <v>1750</v>
      </c>
      <c r="J29" s="79"/>
    </row>
    <row r="30" spans="1:11" s="75" customFormat="1" ht="50.1" customHeight="1" x14ac:dyDescent="0.25">
      <c r="A30" s="485"/>
      <c r="B30" s="486"/>
      <c r="C30" s="128" t="s">
        <v>398</v>
      </c>
      <c r="D30" s="139">
        <v>800</v>
      </c>
      <c r="E30" s="139">
        <v>900</v>
      </c>
      <c r="F30" s="139">
        <v>980</v>
      </c>
      <c r="G30" s="139">
        <v>1080</v>
      </c>
      <c r="H30" s="139">
        <v>1550</v>
      </c>
      <c r="I30" s="139">
        <v>2050</v>
      </c>
      <c r="J30" s="79"/>
    </row>
    <row r="31" spans="1:11" s="22" customFormat="1" ht="50.1" customHeight="1" x14ac:dyDescent="0.25">
      <c r="A31" s="442" t="s">
        <v>310</v>
      </c>
      <c r="B31" s="443"/>
      <c r="C31" s="72" t="s">
        <v>385</v>
      </c>
      <c r="D31" s="84">
        <v>650</v>
      </c>
      <c r="E31" s="84">
        <v>800</v>
      </c>
      <c r="F31" s="84">
        <v>740</v>
      </c>
      <c r="G31" s="84">
        <v>890</v>
      </c>
      <c r="H31" s="84">
        <v>1050</v>
      </c>
      <c r="I31" s="84">
        <v>1250</v>
      </c>
      <c r="J31" s="79"/>
      <c r="K31" s="39"/>
    </row>
    <row r="32" spans="1:11" s="22" customFormat="1" ht="50.1" customHeight="1" x14ac:dyDescent="0.25">
      <c r="A32" s="444"/>
      <c r="B32" s="445"/>
      <c r="C32" s="72" t="s">
        <v>384</v>
      </c>
      <c r="D32" s="84">
        <v>1300</v>
      </c>
      <c r="E32" s="84">
        <v>1500</v>
      </c>
      <c r="F32" s="84">
        <v>1480</v>
      </c>
      <c r="G32" s="84">
        <v>1680</v>
      </c>
      <c r="H32" s="84">
        <v>2100</v>
      </c>
      <c r="I32" s="84">
        <v>2500</v>
      </c>
      <c r="J32" s="79"/>
      <c r="K32" s="39"/>
    </row>
    <row r="33" spans="1:11" s="75" customFormat="1" ht="50.1" customHeight="1" x14ac:dyDescent="0.25">
      <c r="A33" s="485"/>
      <c r="B33" s="486"/>
      <c r="C33" s="128" t="s">
        <v>398</v>
      </c>
      <c r="D33" s="139">
        <v>1600</v>
      </c>
      <c r="E33" s="139">
        <v>1800</v>
      </c>
      <c r="F33" s="139">
        <v>1780</v>
      </c>
      <c r="G33" s="139">
        <v>1980</v>
      </c>
      <c r="H33" s="139">
        <v>2400</v>
      </c>
      <c r="I33" s="139">
        <v>2800</v>
      </c>
      <c r="J33" s="79"/>
    </row>
    <row r="34" spans="1:11" ht="50.1" customHeight="1" x14ac:dyDescent="0.25">
      <c r="A34" s="480" t="s">
        <v>193</v>
      </c>
      <c r="B34" s="481"/>
      <c r="C34" s="72" t="s">
        <v>383</v>
      </c>
      <c r="D34" s="84">
        <v>1630</v>
      </c>
      <c r="E34" s="84">
        <v>1890</v>
      </c>
      <c r="F34" s="84">
        <v>1715</v>
      </c>
      <c r="G34" s="84">
        <v>1975</v>
      </c>
      <c r="H34" s="84">
        <v>1800</v>
      </c>
      <c r="I34" s="84">
        <v>2000</v>
      </c>
      <c r="J34" s="79"/>
      <c r="K34" s="22"/>
    </row>
    <row r="35" spans="1:11" ht="50.1" customHeight="1" x14ac:dyDescent="0.25">
      <c r="A35" s="442" t="s">
        <v>131</v>
      </c>
      <c r="B35" s="443"/>
      <c r="C35" s="72" t="s">
        <v>381</v>
      </c>
      <c r="D35" s="215">
        <v>450</v>
      </c>
      <c r="E35" s="215">
        <v>700</v>
      </c>
      <c r="F35" s="215">
        <v>800</v>
      </c>
      <c r="G35" s="215">
        <v>950</v>
      </c>
      <c r="H35" s="216">
        <v>1125</v>
      </c>
      <c r="I35" s="216">
        <v>1375</v>
      </c>
      <c r="J35" s="79"/>
      <c r="K35" s="22"/>
    </row>
    <row r="36" spans="1:11" ht="50.1" customHeight="1" x14ac:dyDescent="0.25">
      <c r="A36" s="485"/>
      <c r="B36" s="486"/>
      <c r="C36" s="128" t="s">
        <v>459</v>
      </c>
      <c r="D36" s="217">
        <v>950</v>
      </c>
      <c r="E36" s="217">
        <v>1200</v>
      </c>
      <c r="F36" s="217">
        <v>1350</v>
      </c>
      <c r="G36" s="217">
        <v>1600</v>
      </c>
      <c r="H36" s="217">
        <v>2250</v>
      </c>
      <c r="I36" s="217">
        <v>2650</v>
      </c>
      <c r="J36" s="79"/>
      <c r="K36" s="75"/>
    </row>
    <row r="37" spans="1:11" ht="50.1" customHeight="1" x14ac:dyDescent="0.25">
      <c r="A37" s="480" t="s">
        <v>308</v>
      </c>
      <c r="B37" s="481"/>
      <c r="C37" s="72" t="s">
        <v>380</v>
      </c>
      <c r="D37" s="215">
        <v>6900</v>
      </c>
      <c r="E37" s="215">
        <v>7100</v>
      </c>
      <c r="F37" s="52">
        <v>7550</v>
      </c>
      <c r="G37" s="52">
        <v>7750</v>
      </c>
      <c r="H37" s="216">
        <v>7400</v>
      </c>
      <c r="I37" s="216">
        <v>7900</v>
      </c>
      <c r="J37" s="79"/>
      <c r="K37" s="37"/>
    </row>
    <row r="38" spans="1:11" ht="50.1" customHeight="1" x14ac:dyDescent="0.25">
      <c r="A38" s="442" t="s">
        <v>130</v>
      </c>
      <c r="B38" s="443"/>
      <c r="C38" s="72" t="s">
        <v>309</v>
      </c>
      <c r="D38" s="216">
        <v>900</v>
      </c>
      <c r="E38" s="216">
        <v>1070</v>
      </c>
      <c r="F38" s="216">
        <v>1230</v>
      </c>
      <c r="G38" s="216">
        <v>1270</v>
      </c>
      <c r="H38" s="216">
        <v>1300</v>
      </c>
      <c r="I38" s="216">
        <v>1500</v>
      </c>
      <c r="J38" s="79"/>
      <c r="K38" s="38"/>
    </row>
    <row r="39" spans="1:11" ht="50.1" customHeight="1" x14ac:dyDescent="0.25">
      <c r="A39" s="485"/>
      <c r="B39" s="486"/>
      <c r="C39" s="82" t="s">
        <v>397</v>
      </c>
      <c r="D39" s="216">
        <v>1800</v>
      </c>
      <c r="E39" s="216">
        <v>2150</v>
      </c>
      <c r="F39" s="216">
        <v>2450</v>
      </c>
      <c r="G39" s="216">
        <v>2530</v>
      </c>
      <c r="H39" s="216">
        <v>2500</v>
      </c>
      <c r="I39" s="216">
        <v>2950</v>
      </c>
      <c r="J39" s="79"/>
      <c r="K39" s="22"/>
    </row>
    <row r="40" spans="1:11" ht="50.1" customHeight="1" x14ac:dyDescent="0.25">
      <c r="A40" s="442" t="s">
        <v>191</v>
      </c>
      <c r="B40" s="443"/>
      <c r="C40" s="82" t="s">
        <v>379</v>
      </c>
      <c r="D40" s="215">
        <v>9780</v>
      </c>
      <c r="E40" s="215">
        <v>9980</v>
      </c>
      <c r="F40" s="52">
        <v>10180</v>
      </c>
      <c r="G40" s="52">
        <v>10380</v>
      </c>
      <c r="H40" s="216">
        <v>10380</v>
      </c>
      <c r="I40" s="216">
        <v>10580</v>
      </c>
      <c r="J40" s="79"/>
      <c r="K40" s="22"/>
    </row>
    <row r="41" spans="1:11" ht="50.1" customHeight="1" x14ac:dyDescent="0.25">
      <c r="A41" s="482" t="s">
        <v>449</v>
      </c>
      <c r="B41" s="482"/>
      <c r="C41" s="82" t="s">
        <v>378</v>
      </c>
      <c r="D41" s="133">
        <v>730</v>
      </c>
      <c r="E41" s="133">
        <v>830</v>
      </c>
      <c r="F41" s="139">
        <v>930</v>
      </c>
      <c r="G41" s="139">
        <v>1030</v>
      </c>
      <c r="H41" s="139">
        <v>1130</v>
      </c>
      <c r="I41" s="139">
        <v>1230</v>
      </c>
      <c r="J41" s="79"/>
      <c r="K41" s="75"/>
    </row>
    <row r="42" spans="1:11" ht="50.1" customHeight="1" x14ac:dyDescent="0.25">
      <c r="A42" s="484" t="s">
        <v>414</v>
      </c>
      <c r="B42" s="484"/>
      <c r="C42" s="484"/>
      <c r="D42" s="484"/>
      <c r="E42" s="484"/>
      <c r="F42" s="484"/>
      <c r="G42" s="484"/>
      <c r="H42" s="484"/>
      <c r="I42" s="484"/>
      <c r="J42" s="79"/>
      <c r="K42" s="22"/>
    </row>
    <row r="43" spans="1:11" ht="50.1" customHeight="1" x14ac:dyDescent="0.25">
      <c r="A43" s="483" t="s">
        <v>413</v>
      </c>
      <c r="B43" s="483"/>
      <c r="C43" s="483"/>
      <c r="D43" s="483"/>
      <c r="E43" s="483"/>
      <c r="F43" s="483"/>
      <c r="G43" s="483"/>
      <c r="H43" s="483"/>
      <c r="I43" s="483"/>
      <c r="J43" s="79"/>
      <c r="K43" s="75"/>
    </row>
    <row r="44" spans="1:11" ht="15" customHeight="1" x14ac:dyDescent="0.4">
      <c r="A44" s="79"/>
      <c r="B44" s="80"/>
      <c r="C44" s="76"/>
      <c r="D44" s="76"/>
      <c r="E44" s="76"/>
      <c r="F44" s="76"/>
      <c r="G44" s="81"/>
      <c r="H44" s="3"/>
      <c r="I44" s="3"/>
      <c r="J44" s="3"/>
    </row>
  </sheetData>
  <mergeCells count="33"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  <mergeCell ref="A34:B34"/>
    <mergeCell ref="A40:B40"/>
    <mergeCell ref="A41:B41"/>
    <mergeCell ref="A43:I43"/>
    <mergeCell ref="A42:I42"/>
    <mergeCell ref="A35:B36"/>
    <mergeCell ref="A38:B39"/>
    <mergeCell ref="A37:B37"/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3"/>
    <mergeCell ref="G4:H4"/>
    <mergeCell ref="G5:H5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zoomScale="50" zoomScaleNormal="50" workbookViewId="0">
      <selection activeCell="O7" sqref="O7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46" t="s">
        <v>443</v>
      </c>
      <c r="B1" s="446"/>
      <c r="C1" s="446"/>
      <c r="D1" s="446"/>
      <c r="E1" s="446"/>
    </row>
    <row r="2" spans="1:11" ht="27" x14ac:dyDescent="0.35">
      <c r="A2" s="446" t="s">
        <v>307</v>
      </c>
      <c r="B2" s="446"/>
      <c r="C2" s="446"/>
      <c r="D2" s="446"/>
      <c r="E2" s="44"/>
    </row>
    <row r="3" spans="1:11" ht="52.5" customHeight="1" x14ac:dyDescent="0.45">
      <c r="A3" s="447" t="s">
        <v>9</v>
      </c>
      <c r="B3" s="447"/>
      <c r="C3" s="447"/>
      <c r="D3" s="447"/>
      <c r="E3" s="447"/>
      <c r="H3" s="78"/>
      <c r="I3" s="78"/>
      <c r="J3" s="78"/>
    </row>
    <row r="4" spans="1:11" ht="39" customHeight="1" x14ac:dyDescent="0.45">
      <c r="G4" s="338" t="s">
        <v>536</v>
      </c>
      <c r="H4" s="338"/>
      <c r="I4" s="338"/>
      <c r="J4" s="78"/>
    </row>
    <row r="5" spans="1:11" s="22" customFormat="1" ht="39" customHeight="1" x14ac:dyDescent="0.45">
      <c r="A5"/>
      <c r="B5"/>
      <c r="C5"/>
      <c r="D5"/>
      <c r="E5"/>
      <c r="F5"/>
      <c r="G5" s="338"/>
      <c r="H5" s="338"/>
      <c r="I5" s="338"/>
      <c r="J5" s="78"/>
      <c r="K5" s="64"/>
    </row>
    <row r="6" spans="1:11" s="22" customFormat="1" ht="52.5" customHeight="1" x14ac:dyDescent="0.25">
      <c r="A6" s="332" t="s">
        <v>338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</row>
    <row r="7" spans="1:11" ht="52.5" customHeight="1" x14ac:dyDescent="0.25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</row>
    <row r="8" spans="1:11" ht="34.5" customHeight="1" x14ac:dyDescent="0.45">
      <c r="A8" s="316" t="s">
        <v>447</v>
      </c>
      <c r="B8" s="317"/>
      <c r="C8" s="317"/>
      <c r="D8" s="317"/>
      <c r="E8" s="317"/>
      <c r="F8" s="317"/>
      <c r="G8" s="317"/>
      <c r="H8" s="317"/>
      <c r="I8" s="317"/>
      <c r="J8" s="317"/>
      <c r="K8" s="67"/>
    </row>
    <row r="9" spans="1:11" ht="64.5" customHeight="1" x14ac:dyDescent="0.45">
      <c r="A9" s="530" t="s">
        <v>400</v>
      </c>
      <c r="B9" s="531"/>
      <c r="C9" s="531"/>
      <c r="D9" s="531"/>
      <c r="E9" s="531"/>
      <c r="F9" s="531"/>
      <c r="G9" s="531"/>
      <c r="H9" s="531"/>
      <c r="I9" s="531"/>
      <c r="J9" s="3"/>
    </row>
    <row r="10" spans="1:11" ht="52.5" customHeight="1" thickBot="1" x14ac:dyDescent="0.5">
      <c r="A10" s="532" t="s">
        <v>450</v>
      </c>
      <c r="B10" s="532"/>
      <c r="C10" s="532"/>
      <c r="D10" s="532"/>
      <c r="E10" s="532"/>
      <c r="F10" s="532"/>
      <c r="G10" s="532"/>
      <c r="H10" s="532"/>
      <c r="I10" s="532"/>
      <c r="J10" s="3"/>
    </row>
    <row r="11" spans="1:11" ht="52.5" customHeight="1" x14ac:dyDescent="0.4">
      <c r="A11" s="534" t="s">
        <v>450</v>
      </c>
      <c r="B11" s="535"/>
      <c r="C11" s="536"/>
      <c r="D11" s="537" t="s">
        <v>119</v>
      </c>
      <c r="E11" s="535"/>
      <c r="F11" s="536"/>
      <c r="G11" s="537" t="s">
        <v>125</v>
      </c>
      <c r="H11" s="535"/>
      <c r="I11" s="538"/>
      <c r="J11" s="3"/>
    </row>
    <row r="12" spans="1:11" ht="52.5" customHeight="1" x14ac:dyDescent="0.4">
      <c r="A12" s="519" t="s">
        <v>451</v>
      </c>
      <c r="B12" s="520"/>
      <c r="C12" s="521"/>
      <c r="D12" s="522">
        <v>3900</v>
      </c>
      <c r="E12" s="523"/>
      <c r="F12" s="524"/>
      <c r="G12" s="522">
        <v>4100</v>
      </c>
      <c r="H12" s="523"/>
      <c r="I12" s="525"/>
      <c r="J12" s="3"/>
    </row>
    <row r="13" spans="1:11" ht="52.5" customHeight="1" x14ac:dyDescent="0.4">
      <c r="A13" s="519" t="s">
        <v>452</v>
      </c>
      <c r="B13" s="520"/>
      <c r="C13" s="521"/>
      <c r="D13" s="522">
        <v>2600</v>
      </c>
      <c r="E13" s="523"/>
      <c r="F13" s="524"/>
      <c r="G13" s="522">
        <v>2720</v>
      </c>
      <c r="H13" s="523"/>
      <c r="I13" s="525"/>
      <c r="J13" s="3"/>
    </row>
    <row r="14" spans="1:11" ht="52.5" customHeight="1" x14ac:dyDescent="0.4">
      <c r="A14" s="519" t="s">
        <v>453</v>
      </c>
      <c r="B14" s="520"/>
      <c r="C14" s="521"/>
      <c r="D14" s="522">
        <v>2200</v>
      </c>
      <c r="E14" s="523"/>
      <c r="F14" s="524"/>
      <c r="G14" s="522">
        <v>2280</v>
      </c>
      <c r="H14" s="523"/>
      <c r="I14" s="525"/>
      <c r="J14" s="3"/>
    </row>
    <row r="15" spans="1:11" ht="52.5" customHeight="1" x14ac:dyDescent="0.4">
      <c r="A15" s="519" t="s">
        <v>454</v>
      </c>
      <c r="B15" s="520"/>
      <c r="C15" s="521"/>
      <c r="D15" s="522">
        <v>2200</v>
      </c>
      <c r="E15" s="523"/>
      <c r="F15" s="524"/>
      <c r="G15" s="522">
        <v>2280</v>
      </c>
      <c r="H15" s="523"/>
      <c r="I15" s="525"/>
      <c r="J15" s="3"/>
    </row>
    <row r="16" spans="1:11" ht="52.5" customHeight="1" x14ac:dyDescent="0.4">
      <c r="A16" s="519" t="s">
        <v>455</v>
      </c>
      <c r="B16" s="520"/>
      <c r="C16" s="521"/>
      <c r="D16" s="522">
        <v>660</v>
      </c>
      <c r="E16" s="523"/>
      <c r="F16" s="524"/>
      <c r="G16" s="522">
        <v>720</v>
      </c>
      <c r="H16" s="523"/>
      <c r="I16" s="525"/>
      <c r="J16" s="3"/>
    </row>
    <row r="17" spans="1:11" ht="52.5" customHeight="1" x14ac:dyDescent="0.4">
      <c r="A17" s="519" t="s">
        <v>456</v>
      </c>
      <c r="B17" s="520"/>
      <c r="C17" s="521"/>
      <c r="D17" s="522">
        <v>880</v>
      </c>
      <c r="E17" s="523"/>
      <c r="F17" s="524"/>
      <c r="G17" s="522">
        <v>960</v>
      </c>
      <c r="H17" s="523"/>
      <c r="I17" s="525"/>
      <c r="J17" s="3"/>
    </row>
    <row r="18" spans="1:11" ht="52.5" customHeight="1" x14ac:dyDescent="0.4">
      <c r="A18" s="519" t="s">
        <v>124</v>
      </c>
      <c r="B18" s="520"/>
      <c r="C18" s="521"/>
      <c r="D18" s="522">
        <v>1100</v>
      </c>
      <c r="E18" s="523"/>
      <c r="F18" s="524"/>
      <c r="G18" s="522">
        <v>1200</v>
      </c>
      <c r="H18" s="523"/>
      <c r="I18" s="525"/>
      <c r="J18" s="3"/>
    </row>
    <row r="19" spans="1:11" ht="52.5" customHeight="1" thickBot="1" x14ac:dyDescent="0.45">
      <c r="A19" s="511" t="s">
        <v>123</v>
      </c>
      <c r="B19" s="512"/>
      <c r="C19" s="513"/>
      <c r="D19" s="514">
        <v>1990</v>
      </c>
      <c r="E19" s="515"/>
      <c r="F19" s="516"/>
      <c r="G19" s="514">
        <v>2160</v>
      </c>
      <c r="H19" s="515"/>
      <c r="I19" s="517"/>
      <c r="J19" s="3"/>
    </row>
    <row r="20" spans="1:11" s="66" customFormat="1" ht="90" customHeight="1" x14ac:dyDescent="0.45">
      <c r="A20" s="518" t="s">
        <v>401</v>
      </c>
      <c r="B20" s="518"/>
      <c r="C20" s="518"/>
      <c r="D20" s="518"/>
      <c r="E20" s="518"/>
      <c r="F20" s="518"/>
      <c r="G20" s="518"/>
      <c r="H20" s="518"/>
      <c r="I20" s="518"/>
      <c r="J20" s="73"/>
    </row>
    <row r="21" spans="1:11" ht="43.5" customHeight="1" x14ac:dyDescent="0.4">
      <c r="A21" s="489" t="s">
        <v>340</v>
      </c>
      <c r="B21" s="489"/>
      <c r="C21" s="489"/>
      <c r="D21" s="489"/>
      <c r="E21" s="489"/>
      <c r="F21" s="489"/>
      <c r="G21" s="489"/>
      <c r="H21" s="489"/>
      <c r="I21" s="489"/>
      <c r="J21" s="3"/>
    </row>
    <row r="22" spans="1:11" ht="88.5" customHeight="1" x14ac:dyDescent="0.25">
      <c r="A22" s="417" t="s">
        <v>202</v>
      </c>
      <c r="B22" s="417"/>
      <c r="C22" s="417"/>
      <c r="D22" s="417" t="s">
        <v>200</v>
      </c>
      <c r="E22" s="417"/>
      <c r="F22" s="417"/>
      <c r="G22" s="417" t="s">
        <v>201</v>
      </c>
      <c r="H22" s="417"/>
      <c r="I22" s="417"/>
      <c r="J22" s="79"/>
      <c r="K22" s="22"/>
    </row>
    <row r="23" spans="1:11" ht="52.5" customHeight="1" x14ac:dyDescent="0.25">
      <c r="A23" s="470">
        <v>8500</v>
      </c>
      <c r="B23" s="470"/>
      <c r="C23" s="470"/>
      <c r="D23" s="470">
        <v>10000</v>
      </c>
      <c r="E23" s="470"/>
      <c r="F23" s="470"/>
      <c r="G23" s="470">
        <v>12000</v>
      </c>
      <c r="H23" s="470"/>
      <c r="I23" s="470"/>
      <c r="J23" s="79"/>
      <c r="K23" s="22"/>
    </row>
    <row r="24" spans="1:11" ht="52.5" customHeight="1" thickBot="1" x14ac:dyDescent="0.45">
      <c r="A24" s="489" t="s">
        <v>341</v>
      </c>
      <c r="B24" s="489"/>
      <c r="C24" s="489"/>
      <c r="D24" s="489"/>
      <c r="E24" s="489"/>
      <c r="F24" s="489"/>
      <c r="G24" s="489"/>
      <c r="H24" s="489"/>
      <c r="I24" s="489"/>
      <c r="J24" s="3"/>
    </row>
    <row r="25" spans="1:11" ht="60.75" customHeight="1" x14ac:dyDescent="0.4">
      <c r="A25" s="493"/>
      <c r="B25" s="472"/>
      <c r="C25" s="473"/>
      <c r="D25" s="528" t="s">
        <v>457</v>
      </c>
      <c r="E25" s="529"/>
      <c r="F25" s="526" t="s">
        <v>282</v>
      </c>
      <c r="G25" s="526"/>
      <c r="H25" s="526" t="s">
        <v>283</v>
      </c>
      <c r="I25" s="527"/>
      <c r="J25" s="3"/>
    </row>
    <row r="26" spans="1:11" ht="34.5" x14ac:dyDescent="0.4">
      <c r="A26" s="494" t="s">
        <v>284</v>
      </c>
      <c r="B26" s="495"/>
      <c r="C26" s="496"/>
      <c r="D26" s="497">
        <v>1630</v>
      </c>
      <c r="E26" s="497"/>
      <c r="F26" s="497">
        <v>1880</v>
      </c>
      <c r="G26" s="497"/>
      <c r="H26" s="497">
        <v>2250</v>
      </c>
      <c r="I26" s="498"/>
      <c r="J26" s="3"/>
    </row>
    <row r="27" spans="1:11" ht="34.5" x14ac:dyDescent="0.4">
      <c r="A27" s="494" t="s">
        <v>285</v>
      </c>
      <c r="B27" s="495"/>
      <c r="C27" s="496"/>
      <c r="D27" s="497">
        <v>3230</v>
      </c>
      <c r="E27" s="497"/>
      <c r="F27" s="497">
        <v>3770</v>
      </c>
      <c r="G27" s="497"/>
      <c r="H27" s="497">
        <v>4560</v>
      </c>
      <c r="I27" s="498"/>
      <c r="J27" s="3"/>
    </row>
    <row r="28" spans="1:11" ht="34.5" x14ac:dyDescent="0.4">
      <c r="A28" s="494" t="s">
        <v>286</v>
      </c>
      <c r="B28" s="495"/>
      <c r="C28" s="496"/>
      <c r="D28" s="497">
        <v>3140</v>
      </c>
      <c r="E28" s="497"/>
      <c r="F28" s="497">
        <v>3660</v>
      </c>
      <c r="G28" s="497"/>
      <c r="H28" s="497">
        <v>4420</v>
      </c>
      <c r="I28" s="498"/>
      <c r="J28" s="3"/>
    </row>
    <row r="29" spans="1:11" ht="58.5" customHeight="1" thickBot="1" x14ac:dyDescent="0.45">
      <c r="A29" s="499" t="s">
        <v>289</v>
      </c>
      <c r="B29" s="500"/>
      <c r="C29" s="501"/>
      <c r="D29" s="502" t="s">
        <v>290</v>
      </c>
      <c r="E29" s="503"/>
      <c r="F29" s="503"/>
      <c r="G29" s="503"/>
      <c r="H29" s="503"/>
      <c r="I29" s="504"/>
      <c r="J29" s="3"/>
    </row>
    <row r="30" spans="1:11" ht="76.5" customHeight="1" thickBot="1" x14ac:dyDescent="0.45">
      <c r="A30" s="533" t="s">
        <v>458</v>
      </c>
      <c r="B30" s="533"/>
      <c r="C30" s="533"/>
      <c r="D30" s="533"/>
      <c r="E30" s="533"/>
      <c r="F30" s="533"/>
      <c r="G30" s="533"/>
      <c r="H30" s="533"/>
      <c r="I30" s="533"/>
      <c r="J30" s="3"/>
    </row>
    <row r="31" spans="1:11" ht="63.75" customHeight="1" x14ac:dyDescent="0.45">
      <c r="A31" s="510" t="s">
        <v>402</v>
      </c>
      <c r="B31" s="510"/>
      <c r="C31" s="510"/>
      <c r="D31" s="510"/>
      <c r="E31" s="510"/>
      <c r="F31" s="510"/>
      <c r="G31" s="510"/>
      <c r="H31" s="510"/>
      <c r="I31" s="510"/>
      <c r="J31" s="3"/>
    </row>
    <row r="32" spans="1:11" ht="39" customHeight="1" thickBot="1" x14ac:dyDescent="0.5">
      <c r="A32" s="508"/>
      <c r="B32" s="509"/>
      <c r="C32" s="509"/>
      <c r="D32" s="509"/>
      <c r="E32" s="509"/>
      <c r="F32" s="509"/>
      <c r="G32" s="509"/>
      <c r="H32" s="509"/>
      <c r="I32" s="509"/>
      <c r="J32" s="3"/>
    </row>
    <row r="33" spans="1:10" ht="70.5" customHeight="1" thickBot="1" x14ac:dyDescent="0.5">
      <c r="A33" s="505" t="s">
        <v>287</v>
      </c>
      <c r="B33" s="506"/>
      <c r="C33" s="506"/>
      <c r="D33" s="506"/>
      <c r="E33" s="507"/>
      <c r="F33" s="490">
        <v>4500</v>
      </c>
      <c r="G33" s="491"/>
      <c r="H33" s="491"/>
      <c r="I33" s="492"/>
      <c r="J33" s="3"/>
    </row>
    <row r="34" spans="1:10" ht="91.5" customHeight="1" x14ac:dyDescent="0.4">
      <c r="J34" s="3"/>
    </row>
    <row r="35" spans="1:10" ht="27.75" x14ac:dyDescent="0.4">
      <c r="A35" s="79"/>
      <c r="B35" s="80"/>
      <c r="C35" s="76"/>
      <c r="D35" s="76"/>
      <c r="E35" s="76"/>
      <c r="F35" s="76"/>
      <c r="G35" s="81"/>
      <c r="H35" s="3"/>
      <c r="I35" s="3"/>
      <c r="J35" s="3"/>
    </row>
    <row r="36" spans="1:10" x14ac:dyDescent="0.25">
      <c r="A36" s="22"/>
      <c r="B36" s="21"/>
      <c r="C36" s="20"/>
      <c r="D36" s="20"/>
      <c r="E36" s="20"/>
      <c r="F36" s="20"/>
      <c r="G36" s="19"/>
    </row>
  </sheetData>
  <mergeCells count="67"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  <mergeCell ref="H26:I26"/>
    <mergeCell ref="H25:I25"/>
    <mergeCell ref="F25:G25"/>
    <mergeCell ref="D25:E25"/>
    <mergeCell ref="D27:E27"/>
    <mergeCell ref="F27:G27"/>
    <mergeCell ref="H27:I27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A21:I21"/>
    <mergeCell ref="D23:F23"/>
    <mergeCell ref="G23:I23"/>
    <mergeCell ref="A19:C19"/>
    <mergeCell ref="D19:F19"/>
    <mergeCell ref="G19:I19"/>
    <mergeCell ref="A20:I20"/>
    <mergeCell ref="A1:E1"/>
    <mergeCell ref="A2:D2"/>
    <mergeCell ref="A3:E3"/>
    <mergeCell ref="A6:K7"/>
    <mergeCell ref="A8:J8"/>
    <mergeCell ref="G4:I5"/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zoomScale="50" zoomScaleNormal="50" workbookViewId="0">
      <selection activeCell="K6" sqref="K6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306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539" t="s">
        <v>535</v>
      </c>
      <c r="E4" s="539"/>
    </row>
    <row r="5" spans="1:5" ht="43.5" customHeight="1" x14ac:dyDescent="0.25">
      <c r="A5" s="544" t="s">
        <v>403</v>
      </c>
      <c r="B5" s="544"/>
      <c r="C5" s="544"/>
      <c r="D5" s="544"/>
      <c r="E5" s="544"/>
    </row>
    <row r="6" spans="1:5" ht="24.95" customHeight="1" x14ac:dyDescent="0.25">
      <c r="A6" s="545" t="s">
        <v>21</v>
      </c>
      <c r="B6" s="545" t="s">
        <v>22</v>
      </c>
      <c r="C6" s="545" t="s">
        <v>36</v>
      </c>
      <c r="D6" s="545" t="s">
        <v>40</v>
      </c>
      <c r="E6" s="545" t="s">
        <v>23</v>
      </c>
    </row>
    <row r="7" spans="1:5" ht="47.25" customHeight="1" x14ac:dyDescent="0.25">
      <c r="A7" s="546"/>
      <c r="B7" s="546"/>
      <c r="C7" s="546"/>
      <c r="D7" s="546"/>
      <c r="E7" s="546"/>
    </row>
    <row r="8" spans="1:5" ht="50.1" customHeight="1" x14ac:dyDescent="0.25">
      <c r="A8" s="540"/>
      <c r="B8" s="140" t="s">
        <v>24</v>
      </c>
      <c r="C8" s="127" t="s">
        <v>256</v>
      </c>
      <c r="D8" s="131" t="s">
        <v>43</v>
      </c>
      <c r="E8" s="189">
        <v>1850</v>
      </c>
    </row>
    <row r="9" spans="1:5" ht="50.1" customHeight="1" x14ac:dyDescent="0.25">
      <c r="A9" s="540"/>
      <c r="B9" s="140" t="s">
        <v>24</v>
      </c>
      <c r="C9" s="127" t="s">
        <v>261</v>
      </c>
      <c r="D9" s="131" t="s">
        <v>44</v>
      </c>
      <c r="E9" s="189">
        <v>2500</v>
      </c>
    </row>
    <row r="10" spans="1:5" ht="50.1" customHeight="1" x14ac:dyDescent="0.25">
      <c r="A10" s="540"/>
      <c r="B10" s="140" t="s">
        <v>25</v>
      </c>
      <c r="C10" s="127" t="s">
        <v>262</v>
      </c>
      <c r="D10" s="131" t="s">
        <v>41</v>
      </c>
      <c r="E10" s="189">
        <v>2800</v>
      </c>
    </row>
    <row r="11" spans="1:5" ht="50.1" customHeight="1" x14ac:dyDescent="0.25">
      <c r="A11" s="540"/>
      <c r="B11" s="140" t="s">
        <v>25</v>
      </c>
      <c r="C11" s="127" t="s">
        <v>263</v>
      </c>
      <c r="D11" s="131" t="s">
        <v>42</v>
      </c>
      <c r="E11" s="189">
        <v>3800</v>
      </c>
    </row>
    <row r="12" spans="1:5" ht="50.1" customHeight="1" x14ac:dyDescent="0.25">
      <c r="A12" s="540"/>
      <c r="B12" s="140" t="s">
        <v>26</v>
      </c>
      <c r="C12" s="131">
        <v>7989</v>
      </c>
      <c r="D12" s="131" t="s">
        <v>43</v>
      </c>
      <c r="E12" s="189">
        <v>1850</v>
      </c>
    </row>
    <row r="13" spans="1:5" ht="50.1" customHeight="1" x14ac:dyDescent="0.25">
      <c r="A13" s="540"/>
      <c r="B13" s="140" t="s">
        <v>26</v>
      </c>
      <c r="C13" s="131">
        <v>7990</v>
      </c>
      <c r="D13" s="131" t="s">
        <v>44</v>
      </c>
      <c r="E13" s="189">
        <v>2500</v>
      </c>
    </row>
    <row r="14" spans="1:5" ht="50.1" customHeight="1" x14ac:dyDescent="0.25">
      <c r="A14" s="540"/>
      <c r="B14" s="141" t="s">
        <v>27</v>
      </c>
      <c r="C14" s="131">
        <v>7991</v>
      </c>
      <c r="D14" s="131" t="s">
        <v>41</v>
      </c>
      <c r="E14" s="189">
        <v>2800</v>
      </c>
    </row>
    <row r="15" spans="1:5" ht="50.1" customHeight="1" x14ac:dyDescent="0.25">
      <c r="A15" s="540"/>
      <c r="B15" s="141" t="s">
        <v>27</v>
      </c>
      <c r="C15" s="131">
        <v>7992</v>
      </c>
      <c r="D15" s="131" t="s">
        <v>42</v>
      </c>
      <c r="E15" s="189">
        <v>3800</v>
      </c>
    </row>
    <row r="16" spans="1:5" ht="50.1" customHeight="1" x14ac:dyDescent="0.25">
      <c r="A16" s="540"/>
      <c r="B16" s="140" t="s">
        <v>28</v>
      </c>
      <c r="C16" s="131">
        <v>7998</v>
      </c>
      <c r="D16" s="131" t="s">
        <v>43</v>
      </c>
      <c r="E16" s="189">
        <v>3500</v>
      </c>
    </row>
    <row r="17" spans="1:5" ht="50.1" customHeight="1" x14ac:dyDescent="0.25">
      <c r="A17" s="540"/>
      <c r="B17" s="140" t="s">
        <v>28</v>
      </c>
      <c r="C17" s="131">
        <v>8802</v>
      </c>
      <c r="D17" s="131" t="s">
        <v>44</v>
      </c>
      <c r="E17" s="189">
        <v>3800</v>
      </c>
    </row>
    <row r="18" spans="1:5" ht="50.1" customHeight="1" x14ac:dyDescent="0.25">
      <c r="A18" s="540"/>
      <c r="B18" s="140" t="s">
        <v>29</v>
      </c>
      <c r="C18" s="131">
        <v>7997</v>
      </c>
      <c r="D18" s="131" t="s">
        <v>41</v>
      </c>
      <c r="E18" s="189">
        <v>3900</v>
      </c>
    </row>
    <row r="19" spans="1:5" ht="50.1" customHeight="1" x14ac:dyDescent="0.25">
      <c r="A19" s="540"/>
      <c r="B19" s="140" t="s">
        <v>29</v>
      </c>
      <c r="C19" s="131">
        <v>8803</v>
      </c>
      <c r="D19" s="131" t="s">
        <v>42</v>
      </c>
      <c r="E19" s="189">
        <v>5600</v>
      </c>
    </row>
    <row r="20" spans="1:5" ht="50.1" customHeight="1" x14ac:dyDescent="0.25">
      <c r="A20" s="540"/>
      <c r="B20" s="140" t="s">
        <v>30</v>
      </c>
      <c r="C20" s="131">
        <v>11753</v>
      </c>
      <c r="D20" s="131" t="s">
        <v>43</v>
      </c>
      <c r="E20" s="189">
        <v>3100</v>
      </c>
    </row>
    <row r="21" spans="1:5" ht="50.1" customHeight="1" x14ac:dyDescent="0.25">
      <c r="A21" s="540"/>
      <c r="B21" s="140" t="s">
        <v>30</v>
      </c>
      <c r="C21" s="131">
        <v>11752</v>
      </c>
      <c r="D21" s="131" t="s">
        <v>44</v>
      </c>
      <c r="E21" s="189">
        <v>3630</v>
      </c>
    </row>
    <row r="22" spans="1:5" ht="50.1" customHeight="1" x14ac:dyDescent="0.25">
      <c r="A22" s="540"/>
      <c r="B22" s="140" t="s">
        <v>31</v>
      </c>
      <c r="C22" s="131">
        <v>7994</v>
      </c>
      <c r="D22" s="131" t="s">
        <v>41</v>
      </c>
      <c r="E22" s="189">
        <v>3850</v>
      </c>
    </row>
    <row r="23" spans="1:5" ht="50.1" customHeight="1" x14ac:dyDescent="0.25">
      <c r="A23" s="540"/>
      <c r="B23" s="140" t="s">
        <v>31</v>
      </c>
      <c r="C23" s="131">
        <v>7993</v>
      </c>
      <c r="D23" s="131" t="s">
        <v>42</v>
      </c>
      <c r="E23" s="189">
        <v>4620</v>
      </c>
    </row>
    <row r="24" spans="1:5" ht="50.1" customHeight="1" x14ac:dyDescent="0.25">
      <c r="A24" s="540"/>
      <c r="B24" s="141" t="s">
        <v>257</v>
      </c>
      <c r="C24" s="131">
        <v>16966</v>
      </c>
      <c r="D24" s="131" t="s">
        <v>43</v>
      </c>
      <c r="E24" s="189">
        <v>1160</v>
      </c>
    </row>
    <row r="25" spans="1:5" ht="50.1" customHeight="1" x14ac:dyDescent="0.25">
      <c r="A25" s="540"/>
      <c r="B25" s="141" t="s">
        <v>258</v>
      </c>
      <c r="C25" s="131">
        <v>16955</v>
      </c>
      <c r="D25" s="131" t="s">
        <v>268</v>
      </c>
      <c r="E25" s="189">
        <v>1230</v>
      </c>
    </row>
    <row r="26" spans="1:5" ht="50.1" customHeight="1" x14ac:dyDescent="0.25">
      <c r="A26" s="540"/>
      <c r="B26" s="141" t="s">
        <v>259</v>
      </c>
      <c r="C26" s="131">
        <v>16957</v>
      </c>
      <c r="D26" s="131" t="s">
        <v>41</v>
      </c>
      <c r="E26" s="189">
        <v>2900</v>
      </c>
    </row>
    <row r="27" spans="1:5" ht="50.1" customHeight="1" x14ac:dyDescent="0.25">
      <c r="A27" s="540"/>
      <c r="B27" s="141" t="s">
        <v>260</v>
      </c>
      <c r="C27" s="131">
        <v>16956</v>
      </c>
      <c r="D27" s="131" t="s">
        <v>42</v>
      </c>
      <c r="E27" s="189">
        <v>2900</v>
      </c>
    </row>
    <row r="28" spans="1:5" ht="50.1" customHeight="1" x14ac:dyDescent="0.25">
      <c r="A28" s="540"/>
      <c r="B28" s="141" t="s">
        <v>264</v>
      </c>
      <c r="C28" s="131">
        <v>16964</v>
      </c>
      <c r="D28" s="131" t="s">
        <v>43</v>
      </c>
      <c r="E28" s="189">
        <v>1160</v>
      </c>
    </row>
    <row r="29" spans="1:5" ht="50.1" customHeight="1" x14ac:dyDescent="0.25">
      <c r="A29" s="540"/>
      <c r="B29" s="141" t="s">
        <v>265</v>
      </c>
      <c r="C29" s="131">
        <v>16948</v>
      </c>
      <c r="D29" s="131" t="s">
        <v>268</v>
      </c>
      <c r="E29" s="189">
        <v>1230</v>
      </c>
    </row>
    <row r="30" spans="1:5" ht="50.1" customHeight="1" x14ac:dyDescent="0.25">
      <c r="A30" s="540"/>
      <c r="B30" s="141" t="s">
        <v>266</v>
      </c>
      <c r="C30" s="131">
        <v>16951</v>
      </c>
      <c r="D30" s="131" t="s">
        <v>41</v>
      </c>
      <c r="E30" s="189">
        <v>2900</v>
      </c>
    </row>
    <row r="31" spans="1:5" ht="50.1" customHeight="1" x14ac:dyDescent="0.25">
      <c r="A31" s="540"/>
      <c r="B31" s="141" t="s">
        <v>267</v>
      </c>
      <c r="C31" s="131">
        <v>16949</v>
      </c>
      <c r="D31" s="131" t="s">
        <v>42</v>
      </c>
      <c r="E31" s="189">
        <v>2900</v>
      </c>
    </row>
    <row r="32" spans="1:5" ht="50.1" customHeight="1" x14ac:dyDescent="0.25">
      <c r="A32" s="540"/>
      <c r="B32" s="141" t="s">
        <v>269</v>
      </c>
      <c r="C32" s="131">
        <v>16965</v>
      </c>
      <c r="D32" s="131" t="s">
        <v>43</v>
      </c>
      <c r="E32" s="189">
        <v>1160</v>
      </c>
    </row>
    <row r="33" spans="1:5" ht="50.1" customHeight="1" x14ac:dyDescent="0.25">
      <c r="A33" s="540"/>
      <c r="B33" s="141" t="s">
        <v>271</v>
      </c>
      <c r="C33" s="131">
        <v>16952</v>
      </c>
      <c r="D33" s="131" t="s">
        <v>268</v>
      </c>
      <c r="E33" s="189">
        <v>1230</v>
      </c>
    </row>
    <row r="34" spans="1:5" ht="50.1" customHeight="1" x14ac:dyDescent="0.25">
      <c r="A34" s="540"/>
      <c r="B34" s="141" t="s">
        <v>270</v>
      </c>
      <c r="C34" s="131">
        <v>16954</v>
      </c>
      <c r="D34" s="131" t="s">
        <v>41</v>
      </c>
      <c r="E34" s="189">
        <v>2900</v>
      </c>
    </row>
    <row r="35" spans="1:5" ht="50.1" customHeight="1" x14ac:dyDescent="0.25">
      <c r="A35" s="540"/>
      <c r="B35" s="141" t="s">
        <v>272</v>
      </c>
      <c r="C35" s="131">
        <v>16953</v>
      </c>
      <c r="D35" s="131" t="s">
        <v>42</v>
      </c>
      <c r="E35" s="189">
        <v>2900</v>
      </c>
    </row>
    <row r="36" spans="1:5" ht="50.1" customHeight="1" x14ac:dyDescent="0.25">
      <c r="A36" s="540"/>
      <c r="B36" s="141" t="s">
        <v>274</v>
      </c>
      <c r="C36" s="131">
        <v>16967</v>
      </c>
      <c r="D36" s="131" t="s">
        <v>43</v>
      </c>
      <c r="E36" s="189">
        <v>1160</v>
      </c>
    </row>
    <row r="37" spans="1:5" ht="50.1" customHeight="1" x14ac:dyDescent="0.25">
      <c r="A37" s="540"/>
      <c r="B37" s="141" t="s">
        <v>275</v>
      </c>
      <c r="C37" s="131">
        <v>16958</v>
      </c>
      <c r="D37" s="131" t="s">
        <v>268</v>
      </c>
      <c r="E37" s="189">
        <v>1230</v>
      </c>
    </row>
    <row r="38" spans="1:5" ht="50.1" customHeight="1" x14ac:dyDescent="0.25">
      <c r="A38" s="540"/>
      <c r="B38" s="141" t="s">
        <v>276</v>
      </c>
      <c r="C38" s="131">
        <v>16960</v>
      </c>
      <c r="D38" s="131" t="s">
        <v>41</v>
      </c>
      <c r="E38" s="189">
        <v>2900</v>
      </c>
    </row>
    <row r="39" spans="1:5" ht="50.1" customHeight="1" x14ac:dyDescent="0.25">
      <c r="A39" s="540"/>
      <c r="B39" s="141" t="s">
        <v>277</v>
      </c>
      <c r="C39" s="131">
        <v>16959</v>
      </c>
      <c r="D39" s="131" t="s">
        <v>42</v>
      </c>
      <c r="E39" s="189">
        <v>2900</v>
      </c>
    </row>
    <row r="40" spans="1:5" ht="50.1" customHeight="1" x14ac:dyDescent="0.25">
      <c r="A40" s="540"/>
      <c r="B40" s="141" t="s">
        <v>279</v>
      </c>
      <c r="C40" s="131">
        <v>16968</v>
      </c>
      <c r="D40" s="131" t="s">
        <v>43</v>
      </c>
      <c r="E40" s="189">
        <v>1160</v>
      </c>
    </row>
    <row r="41" spans="1:5" ht="50.1" customHeight="1" x14ac:dyDescent="0.25">
      <c r="A41" s="540"/>
      <c r="B41" s="141" t="s">
        <v>278</v>
      </c>
      <c r="C41" s="131">
        <v>16961</v>
      </c>
      <c r="D41" s="131" t="s">
        <v>268</v>
      </c>
      <c r="E41" s="189">
        <v>1230</v>
      </c>
    </row>
    <row r="42" spans="1:5" ht="50.1" customHeight="1" x14ac:dyDescent="0.25">
      <c r="A42" s="540"/>
      <c r="B42" s="141" t="s">
        <v>280</v>
      </c>
      <c r="C42" s="131">
        <v>16963</v>
      </c>
      <c r="D42" s="131" t="s">
        <v>41</v>
      </c>
      <c r="E42" s="189">
        <v>2900</v>
      </c>
    </row>
    <row r="43" spans="1:5" ht="50.1" customHeight="1" x14ac:dyDescent="0.25">
      <c r="A43" s="540"/>
      <c r="B43" s="141" t="s">
        <v>281</v>
      </c>
      <c r="C43" s="131">
        <v>16962</v>
      </c>
      <c r="D43" s="131" t="s">
        <v>42</v>
      </c>
      <c r="E43" s="189">
        <v>2900</v>
      </c>
    </row>
    <row r="44" spans="1:5" ht="50.1" customHeight="1" x14ac:dyDescent="0.25">
      <c r="A44" s="142"/>
      <c r="B44" s="143" t="s">
        <v>288</v>
      </c>
      <c r="C44" s="131">
        <v>16969</v>
      </c>
      <c r="D44" s="142"/>
      <c r="E44" s="189">
        <v>1200</v>
      </c>
    </row>
    <row r="45" spans="1:5" ht="50.1" customHeight="1" x14ac:dyDescent="0.25">
      <c r="A45" s="541" t="s">
        <v>273</v>
      </c>
      <c r="B45" s="542"/>
      <c r="C45" s="542"/>
      <c r="D45" s="542"/>
      <c r="E45" s="543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24:A27"/>
    <mergeCell ref="D4:E4"/>
    <mergeCell ref="A28:A31"/>
    <mergeCell ref="A32:A35"/>
    <mergeCell ref="A36:A39"/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zoomScale="50" zoomScaleNormal="50" workbookViewId="0">
      <selection activeCell="P6" sqref="P6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306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50" t="s">
        <v>35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</row>
    <row r="6" spans="1:11" ht="125.1" customHeight="1" x14ac:dyDescent="0.25">
      <c r="A6" s="145" t="s">
        <v>36</v>
      </c>
      <c r="B6" s="145" t="s">
        <v>410</v>
      </c>
      <c r="C6" s="154" t="s">
        <v>409</v>
      </c>
      <c r="D6" s="548" t="s">
        <v>408</v>
      </c>
      <c r="E6" s="549"/>
      <c r="F6" s="551"/>
      <c r="G6" s="145" t="s">
        <v>36</v>
      </c>
      <c r="H6" s="145" t="s">
        <v>410</v>
      </c>
      <c r="I6" s="154" t="s">
        <v>409</v>
      </c>
      <c r="J6" s="548" t="s">
        <v>408</v>
      </c>
      <c r="K6" s="549"/>
    </row>
    <row r="7" spans="1:11" ht="125.1" customHeight="1" x14ac:dyDescent="0.4">
      <c r="A7" s="130" t="s">
        <v>37</v>
      </c>
      <c r="B7" s="132"/>
      <c r="C7" s="144" t="s">
        <v>203</v>
      </c>
      <c r="D7" s="547">
        <v>392</v>
      </c>
      <c r="E7" s="547"/>
      <c r="F7" s="552"/>
      <c r="G7" s="130" t="s">
        <v>114</v>
      </c>
      <c r="H7" s="132"/>
      <c r="I7" s="146" t="s">
        <v>215</v>
      </c>
      <c r="J7" s="547">
        <v>2760</v>
      </c>
      <c r="K7" s="547"/>
    </row>
    <row r="8" spans="1:11" ht="125.1" customHeight="1" x14ac:dyDescent="0.4">
      <c r="A8" s="130" t="s">
        <v>38</v>
      </c>
      <c r="B8" s="132"/>
      <c r="C8" s="144" t="s">
        <v>204</v>
      </c>
      <c r="D8" s="547">
        <v>574</v>
      </c>
      <c r="E8" s="547"/>
      <c r="F8" s="552"/>
      <c r="G8" s="130" t="s">
        <v>96</v>
      </c>
      <c r="H8" s="132"/>
      <c r="I8" s="144" t="s">
        <v>216</v>
      </c>
      <c r="J8" s="547">
        <v>548</v>
      </c>
      <c r="K8" s="547"/>
    </row>
    <row r="9" spans="1:11" ht="125.1" customHeight="1" x14ac:dyDescent="0.4">
      <c r="A9" s="130" t="s">
        <v>99</v>
      </c>
      <c r="B9" s="132"/>
      <c r="C9" s="144" t="s">
        <v>205</v>
      </c>
      <c r="D9" s="547">
        <v>342</v>
      </c>
      <c r="E9" s="547"/>
      <c r="F9" s="552"/>
      <c r="G9" s="130" t="s">
        <v>97</v>
      </c>
      <c r="H9" s="132"/>
      <c r="I9" s="144" t="s">
        <v>217</v>
      </c>
      <c r="J9" s="547">
        <v>488</v>
      </c>
      <c r="K9" s="547"/>
    </row>
    <row r="10" spans="1:11" ht="125.1" customHeight="1" x14ac:dyDescent="0.4">
      <c r="A10" s="128" t="s">
        <v>90</v>
      </c>
      <c r="B10" s="132"/>
      <c r="C10" s="144" t="s">
        <v>206</v>
      </c>
      <c r="D10" s="547">
        <v>178</v>
      </c>
      <c r="E10" s="547"/>
      <c r="F10" s="552"/>
      <c r="G10" s="130" t="s">
        <v>111</v>
      </c>
      <c r="H10" s="132"/>
      <c r="I10" s="144" t="s">
        <v>218</v>
      </c>
      <c r="J10" s="547">
        <v>2230</v>
      </c>
      <c r="K10" s="547"/>
    </row>
    <row r="11" spans="1:11" ht="125.1" customHeight="1" x14ac:dyDescent="0.4">
      <c r="A11" s="128" t="s">
        <v>91</v>
      </c>
      <c r="B11" s="132"/>
      <c r="C11" s="144" t="s">
        <v>207</v>
      </c>
      <c r="D11" s="547">
        <v>246</v>
      </c>
      <c r="E11" s="547"/>
      <c r="F11" s="552"/>
      <c r="G11" s="130" t="s">
        <v>112</v>
      </c>
      <c r="H11" s="132"/>
      <c r="I11" s="144" t="s">
        <v>219</v>
      </c>
      <c r="J11" s="547">
        <v>920</v>
      </c>
      <c r="K11" s="547"/>
    </row>
    <row r="12" spans="1:11" ht="125.1" customHeight="1" x14ac:dyDescent="0.4">
      <c r="A12" s="128" t="s">
        <v>92</v>
      </c>
      <c r="B12" s="132"/>
      <c r="C12" s="144" t="s">
        <v>208</v>
      </c>
      <c r="D12" s="547">
        <v>214</v>
      </c>
      <c r="E12" s="547"/>
      <c r="F12" s="552"/>
      <c r="G12" s="130" t="s">
        <v>113</v>
      </c>
      <c r="H12" s="132"/>
      <c r="I12" s="144" t="s">
        <v>220</v>
      </c>
      <c r="J12" s="547">
        <v>1108</v>
      </c>
      <c r="K12" s="547"/>
    </row>
    <row r="13" spans="1:11" ht="125.1" customHeight="1" x14ac:dyDescent="0.4">
      <c r="A13" s="128" t="s">
        <v>93</v>
      </c>
      <c r="B13" s="132"/>
      <c r="C13" s="144" t="s">
        <v>209</v>
      </c>
      <c r="D13" s="547">
        <v>210</v>
      </c>
      <c r="E13" s="547"/>
      <c r="F13" s="552"/>
      <c r="G13" s="130" t="s">
        <v>115</v>
      </c>
      <c r="H13" s="129"/>
      <c r="I13" s="144" t="s">
        <v>221</v>
      </c>
      <c r="J13" s="547">
        <v>1056</v>
      </c>
      <c r="K13" s="547"/>
    </row>
    <row r="14" spans="1:11" ht="125.1" customHeight="1" x14ac:dyDescent="0.4">
      <c r="A14" s="128" t="s">
        <v>98</v>
      </c>
      <c r="B14" s="132"/>
      <c r="C14" s="144" t="s">
        <v>210</v>
      </c>
      <c r="D14" s="547">
        <v>1062</v>
      </c>
      <c r="E14" s="547"/>
      <c r="F14" s="552"/>
      <c r="G14" s="130" t="s">
        <v>116</v>
      </c>
      <c r="H14" s="129"/>
      <c r="I14" s="144" t="s">
        <v>222</v>
      </c>
      <c r="J14" s="547">
        <v>432</v>
      </c>
      <c r="K14" s="547"/>
    </row>
    <row r="15" spans="1:11" ht="125.1" customHeight="1" x14ac:dyDescent="0.4">
      <c r="A15" s="128" t="s">
        <v>100</v>
      </c>
      <c r="B15" s="132"/>
      <c r="C15" s="144" t="s">
        <v>211</v>
      </c>
      <c r="D15" s="547">
        <v>339</v>
      </c>
      <c r="E15" s="547"/>
      <c r="F15" s="552"/>
      <c r="G15" s="130" t="s">
        <v>117</v>
      </c>
      <c r="H15" s="129"/>
      <c r="I15" s="144" t="s">
        <v>223</v>
      </c>
      <c r="J15" s="547">
        <v>252</v>
      </c>
      <c r="K15" s="547"/>
    </row>
    <row r="16" spans="1:11" ht="125.1" customHeight="1" x14ac:dyDescent="0.4">
      <c r="A16" s="130" t="s">
        <v>94</v>
      </c>
      <c r="B16" s="132"/>
      <c r="C16" s="144" t="s">
        <v>212</v>
      </c>
      <c r="D16" s="547">
        <v>682</v>
      </c>
      <c r="E16" s="547"/>
      <c r="F16" s="552"/>
      <c r="G16" s="130" t="s">
        <v>188</v>
      </c>
      <c r="H16" s="129"/>
      <c r="I16" s="144" t="s">
        <v>224</v>
      </c>
      <c r="J16" s="547">
        <v>1440</v>
      </c>
      <c r="K16" s="547"/>
    </row>
    <row r="17" spans="1:11" ht="125.1" customHeight="1" x14ac:dyDescent="0.4">
      <c r="A17" s="130" t="s">
        <v>95</v>
      </c>
      <c r="B17" s="132"/>
      <c r="C17" s="144" t="s">
        <v>213</v>
      </c>
      <c r="D17" s="547">
        <v>214</v>
      </c>
      <c r="E17" s="547"/>
      <c r="F17" s="552"/>
      <c r="G17" s="86" t="s">
        <v>406</v>
      </c>
      <c r="H17" s="129"/>
      <c r="I17" s="144" t="s">
        <v>225</v>
      </c>
      <c r="J17" s="547">
        <v>402</v>
      </c>
      <c r="K17" s="547"/>
    </row>
    <row r="18" spans="1:11" ht="125.1" customHeight="1" x14ac:dyDescent="0.4">
      <c r="A18" s="86" t="s">
        <v>404</v>
      </c>
      <c r="B18" s="132"/>
      <c r="C18" s="144" t="s">
        <v>214</v>
      </c>
      <c r="D18" s="547">
        <v>390</v>
      </c>
      <c r="E18" s="547"/>
      <c r="F18" s="552"/>
      <c r="G18" s="86" t="s">
        <v>407</v>
      </c>
      <c r="H18" s="129"/>
      <c r="I18" s="144" t="s">
        <v>225</v>
      </c>
      <c r="J18" s="547">
        <v>402</v>
      </c>
      <c r="K18" s="547"/>
    </row>
    <row r="19" spans="1:11" ht="125.1" customHeight="1" x14ac:dyDescent="0.4">
      <c r="A19" s="86" t="s">
        <v>405</v>
      </c>
      <c r="B19" s="132"/>
      <c r="C19" s="146" t="s">
        <v>214</v>
      </c>
      <c r="D19" s="547">
        <v>390</v>
      </c>
      <c r="E19" s="547"/>
      <c r="F19" s="553"/>
      <c r="G19" s="130" t="s">
        <v>190</v>
      </c>
      <c r="H19" s="129"/>
      <c r="I19" s="144" t="s">
        <v>226</v>
      </c>
      <c r="J19" s="547">
        <v>304</v>
      </c>
      <c r="K19" s="547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  <mergeCell ref="J8:K8"/>
    <mergeCell ref="D10:E10"/>
    <mergeCell ref="D6:E6"/>
    <mergeCell ref="D7:E7"/>
    <mergeCell ref="D8:E8"/>
    <mergeCell ref="D9:E9"/>
    <mergeCell ref="J6:K6"/>
    <mergeCell ref="J19:K19"/>
    <mergeCell ref="J10:K10"/>
    <mergeCell ref="J11:K11"/>
    <mergeCell ref="J12:K12"/>
    <mergeCell ref="J13:K13"/>
    <mergeCell ref="J14:K14"/>
    <mergeCell ref="J15:K15"/>
  </mergeCells>
  <printOptions horizontalCentered="1"/>
  <pageMargins left="0" right="0" top="0" bottom="0" header="0" footer="0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2020-09-27T14:02:26Z</dcterms:modified>
</cp:coreProperties>
</file>